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E:\IZVRŠENJE 12 2025\"/>
    </mc:Choice>
  </mc:AlternateContent>
  <xr:revisionPtr revIDLastSave="0" documentId="8_{8C21EC13-8D19-420D-8E44-127DCC91C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Sažetak!$A$8:$G$26</definedName>
    <definedName name="__S0A_Naslov_DS__" localSheetId="0">Sažetak!$A$1:$G$7</definedName>
    <definedName name="__S1A_G01_DS__X" localSheetId="2">'Račun financiranja'!#REF!</definedName>
    <definedName name="__S1A_G01_DS__X" localSheetId="1">'Račun prihoda i rashoda'!$A$7:$G$44</definedName>
    <definedName name="__S1A_G02_DS__X" localSheetId="2">'Račun financiranja'!#REF!</definedName>
    <definedName name="__S1A_G02_DS__X" localSheetId="1">'Račun prihoda i rashoda'!$A$8:$G$23</definedName>
    <definedName name="__S1A_G03_DS__X" localSheetId="2">'Račun financiranja'!#REF!</definedName>
    <definedName name="__S1A_G03_DS__X" localSheetId="1">'Račun prihoda i rashoda'!$A$9:$G$10</definedName>
    <definedName name="__S1A_Master_DS__X" localSheetId="2">'Račun financiranja'!#REF!</definedName>
    <definedName name="__S1A_Master_DS__X" localSheetId="1">'Račun prihoda i rashoda'!$A$10:$G$10</definedName>
    <definedName name="__S1A_Naslov_DS__" localSheetId="2">'Račun financiranja'!$A$1:$G$6</definedName>
    <definedName name="__S1A_Naslov_DS__" localSheetId="1">'Račun prihoda i rashoda'!$A$1:$G$6</definedName>
    <definedName name="__S2A_G01_DS__X" localSheetId="3">'Posebni dio'!$A$6:$E$258</definedName>
    <definedName name="__S2A_G02_DS__X" localSheetId="3">'Posebni dio'!$A$7:$E$258</definedName>
    <definedName name="__S2A_G02D__" localSheetId="3">'Posebni dio'!$A$9:$E$9</definedName>
    <definedName name="__S2A_G03_DS__X" localSheetId="3">'Posebni dio'!$A$17:$E$258</definedName>
    <definedName name="__S2A_G04_DS__X" localSheetId="3">'Posebni dio'!$A$18:$E$147</definedName>
    <definedName name="__S2A_G05_DS__X" localSheetId="3">'Posebni dio'!$A$19:$E$46</definedName>
    <definedName name="__S2A_G06_DS__X" localSheetId="3">'Posebni dio'!$A$20:$E$24</definedName>
    <definedName name="__S2A_Master_DS__X" localSheetId="3">'Posebni dio'!$A$21:$E$21</definedName>
    <definedName name="__S2A_Naslov_DS__" localSheetId="3">'Posebni dio'!$A$1:$E$5</definedName>
    <definedName name="S0A_RedoviSveuk" localSheetId="0">Sažetak!#REF!</definedName>
    <definedName name="S0A_Ver1" localSheetId="0">Sažetak!$A$8:$G$26</definedName>
    <definedName name="S1A_RedoviSveuk" localSheetId="2">'Račun financiranja'!$A$7:$G$7</definedName>
    <definedName name="S1A_RedoviSveuk" localSheetId="1">'Račun prihoda i rashoda'!$A$45:$G$45</definedName>
    <definedName name="S2A_GDET01_Redovi" localSheetId="3">'Posebni dio'!$A$8:$E$9</definedName>
    <definedName name="S2A_RedoviSveuk" localSheetId="3">'Posebni dio'!$A$259:$E$259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3" l="1"/>
  <c r="F113" i="3"/>
  <c r="E113" i="3"/>
  <c r="B148" i="5" l="1"/>
  <c r="B149" i="5"/>
  <c r="B142" i="5"/>
  <c r="B81" i="5"/>
  <c r="B47" i="5"/>
  <c r="B19" i="5"/>
  <c r="B257" i="5"/>
  <c r="B255" i="5"/>
  <c r="B251" i="5"/>
  <c r="B248" i="5"/>
  <c r="B244" i="5"/>
  <c r="B240" i="5" s="1"/>
  <c r="B241" i="5"/>
  <c r="B238" i="5"/>
  <c r="B236" i="5"/>
  <c r="B232" i="5"/>
  <c r="B229" i="5"/>
  <c r="B223" i="5"/>
  <c r="B224" i="5"/>
  <c r="B225" i="5"/>
  <c r="B221" i="5"/>
  <c r="B217" i="5" s="1"/>
  <c r="B219" i="5"/>
  <c r="B214" i="5"/>
  <c r="B205" i="5"/>
  <c r="B201" i="5"/>
  <c r="B198" i="5"/>
  <c r="B195" i="5"/>
  <c r="B186" i="5"/>
  <c r="B182" i="5"/>
  <c r="B179" i="5"/>
  <c r="B176" i="5"/>
  <c r="B169" i="5"/>
  <c r="B166" i="5"/>
  <c r="B146" i="5"/>
  <c r="B145" i="5"/>
  <c r="B128" i="5"/>
  <c r="E10" i="5"/>
  <c r="E11" i="5"/>
  <c r="E12" i="5"/>
  <c r="E13" i="5"/>
  <c r="E14" i="5"/>
  <c r="E15" i="5"/>
  <c r="E9" i="5"/>
  <c r="B161" i="3"/>
  <c r="B181" i="5" l="1"/>
  <c r="B247" i="5"/>
  <c r="B227" i="5" s="1"/>
  <c r="B165" i="5"/>
  <c r="B18" i="5"/>
  <c r="B228" i="5"/>
  <c r="B218" i="5"/>
  <c r="B200" i="5"/>
  <c r="B164" i="5" l="1"/>
  <c r="B17" i="5" l="1"/>
  <c r="B7" i="5"/>
  <c r="B259" i="5"/>
  <c r="B6" i="5"/>
  <c r="B145" i="3"/>
  <c r="C43" i="3"/>
  <c r="C42" i="3"/>
  <c r="C39" i="3"/>
  <c r="C38" i="3"/>
  <c r="C36" i="3"/>
  <c r="C33" i="3"/>
  <c r="C32" i="3"/>
  <c r="C29" i="3"/>
  <c r="C30" i="3"/>
  <c r="C24" i="3"/>
  <c r="C25" i="3"/>
  <c r="C21" i="3"/>
  <c r="C19" i="3"/>
  <c r="C17" i="3"/>
  <c r="C15" i="3"/>
  <c r="C11" i="3"/>
  <c r="C9" i="3"/>
  <c r="C121" i="3"/>
  <c r="D113" i="3"/>
  <c r="C113" i="3"/>
  <c r="C124" i="3"/>
  <c r="C123" i="3"/>
  <c r="C120" i="3"/>
  <c r="C118" i="3"/>
  <c r="C115" i="3"/>
  <c r="C105" i="3" s="1"/>
  <c r="C107" i="3"/>
  <c r="C103" i="3"/>
  <c r="C102" i="3"/>
  <c r="C99" i="3"/>
  <c r="C93" i="3"/>
  <c r="C100" i="3"/>
  <c r="D100" i="3"/>
  <c r="C94" i="3"/>
  <c r="C86" i="3"/>
  <c r="C84" i="3"/>
  <c r="C74" i="3"/>
  <c r="C67" i="3"/>
  <c r="C62" i="3"/>
  <c r="C59" i="3"/>
  <c r="C57" i="3"/>
  <c r="C52" i="3" s="1"/>
  <c r="C53" i="3"/>
  <c r="B113" i="3"/>
  <c r="B115" i="3"/>
  <c r="B11" i="3"/>
  <c r="C7" i="3" l="1"/>
  <c r="C8" i="3"/>
  <c r="C45" i="3"/>
  <c r="C106" i="3"/>
  <c r="C61" i="3"/>
  <c r="C51" i="3" s="1"/>
  <c r="C126" i="3" l="1"/>
  <c r="D257" i="5"/>
  <c r="C257" i="5"/>
  <c r="D255" i="5"/>
  <c r="C255" i="5"/>
  <c r="D251" i="5"/>
  <c r="C251" i="5"/>
  <c r="D248" i="5"/>
  <c r="C248" i="5"/>
  <c r="D244" i="5"/>
  <c r="C244" i="5"/>
  <c r="C240" i="5" s="1"/>
  <c r="D241" i="5"/>
  <c r="C241" i="5"/>
  <c r="D238" i="5"/>
  <c r="C238" i="5"/>
  <c r="D236" i="5"/>
  <c r="C236" i="5"/>
  <c r="D232" i="5"/>
  <c r="C232" i="5"/>
  <c r="D229" i="5"/>
  <c r="C229" i="5"/>
  <c r="D225" i="5"/>
  <c r="C225" i="5"/>
  <c r="D224" i="5"/>
  <c r="C224" i="5"/>
  <c r="D223" i="5"/>
  <c r="C223" i="5"/>
  <c r="D221" i="5"/>
  <c r="D217" i="5" s="1"/>
  <c r="C221" i="5"/>
  <c r="C218" i="5" s="1"/>
  <c r="D219" i="5"/>
  <c r="C219" i="5"/>
  <c r="D214" i="5"/>
  <c r="C214" i="5"/>
  <c r="D205" i="5"/>
  <c r="C205" i="5"/>
  <c r="D201" i="5"/>
  <c r="C201" i="5"/>
  <c r="D198" i="5"/>
  <c r="C198" i="5"/>
  <c r="E198" i="5" s="1"/>
  <c r="D195" i="5"/>
  <c r="C195" i="5"/>
  <c r="D186" i="5"/>
  <c r="C186" i="5"/>
  <c r="D182" i="5"/>
  <c r="C182" i="5"/>
  <c r="D179" i="5"/>
  <c r="C179" i="5"/>
  <c r="E179" i="5" s="1"/>
  <c r="D176" i="5"/>
  <c r="C176" i="5"/>
  <c r="D169" i="5"/>
  <c r="C169" i="5"/>
  <c r="E169" i="5" s="1"/>
  <c r="D166" i="5"/>
  <c r="C166" i="5"/>
  <c r="E166" i="5" s="1"/>
  <c r="D162" i="5"/>
  <c r="C162" i="5"/>
  <c r="D159" i="5"/>
  <c r="C159" i="5"/>
  <c r="C149" i="5" s="1"/>
  <c r="D150" i="5"/>
  <c r="C150" i="5"/>
  <c r="C148" i="5"/>
  <c r="D146" i="5"/>
  <c r="C146" i="5"/>
  <c r="E146" i="5" s="1"/>
  <c r="D145" i="5"/>
  <c r="C145" i="5"/>
  <c r="E145" i="5" s="1"/>
  <c r="D143" i="5"/>
  <c r="C143" i="5"/>
  <c r="D142" i="5"/>
  <c r="C142" i="5"/>
  <c r="D140" i="5"/>
  <c r="C140" i="5"/>
  <c r="E140" i="5" s="1"/>
  <c r="D132" i="5"/>
  <c r="C132" i="5"/>
  <c r="D129" i="5"/>
  <c r="C129" i="5"/>
  <c r="D128" i="5"/>
  <c r="C128" i="5"/>
  <c r="D126" i="5"/>
  <c r="C126" i="5"/>
  <c r="E126" i="5" s="1"/>
  <c r="D124" i="5"/>
  <c r="C124" i="5"/>
  <c r="D122" i="5"/>
  <c r="C122" i="5"/>
  <c r="D114" i="5"/>
  <c r="C114" i="5"/>
  <c r="D110" i="5"/>
  <c r="C110" i="5"/>
  <c r="D87" i="5"/>
  <c r="C87" i="5"/>
  <c r="D82" i="5"/>
  <c r="C82" i="5"/>
  <c r="D79" i="5"/>
  <c r="C79" i="5"/>
  <c r="D76" i="5"/>
  <c r="C76" i="5"/>
  <c r="D74" i="5"/>
  <c r="C74" i="5"/>
  <c r="E74" i="5" s="1"/>
  <c r="D70" i="5"/>
  <c r="C70" i="5"/>
  <c r="D48" i="5"/>
  <c r="C48" i="5"/>
  <c r="D45" i="5"/>
  <c r="C45" i="5"/>
  <c r="D25" i="5"/>
  <c r="C25" i="5"/>
  <c r="C19" i="5" s="1"/>
  <c r="D20" i="5"/>
  <c r="C20" i="5"/>
  <c r="D5" i="5"/>
  <c r="C5" i="5"/>
  <c r="G36" i="4"/>
  <c r="F36" i="4"/>
  <c r="E36" i="4"/>
  <c r="D36" i="4"/>
  <c r="C36" i="4"/>
  <c r="B36" i="4"/>
  <c r="G35" i="4"/>
  <c r="F35" i="4"/>
  <c r="E34" i="4"/>
  <c r="D34" i="4"/>
  <c r="G34" i="4" s="1"/>
  <c r="C34" i="4"/>
  <c r="B34" i="4"/>
  <c r="F34" i="4" s="1"/>
  <c r="G33" i="4"/>
  <c r="E33" i="4"/>
  <c r="F33" i="4" s="1"/>
  <c r="D33" i="4"/>
  <c r="C33" i="4"/>
  <c r="B33" i="4"/>
  <c r="E28" i="4"/>
  <c r="D28" i="4"/>
  <c r="G28" i="4" s="1"/>
  <c r="C28" i="4"/>
  <c r="B28" i="4"/>
  <c r="F28" i="4" s="1"/>
  <c r="E27" i="4"/>
  <c r="F27" i="4" s="1"/>
  <c r="D27" i="4"/>
  <c r="C27" i="4"/>
  <c r="B27" i="4"/>
  <c r="G17" i="4"/>
  <c r="F17" i="4"/>
  <c r="E17" i="4"/>
  <c r="D17" i="4"/>
  <c r="B17" i="4"/>
  <c r="F16" i="4"/>
  <c r="E15" i="4"/>
  <c r="D15" i="4"/>
  <c r="B15" i="4"/>
  <c r="F15" i="4" s="1"/>
  <c r="E14" i="4"/>
  <c r="D14" i="4"/>
  <c r="G14" i="4" s="1"/>
  <c r="B14" i="4"/>
  <c r="F14" i="4" s="1"/>
  <c r="G13" i="4"/>
  <c r="F13" i="4"/>
  <c r="E13" i="4"/>
  <c r="D13" i="4"/>
  <c r="B13" i="4"/>
  <c r="E12" i="4"/>
  <c r="G12" i="4" s="1"/>
  <c r="D12" i="4"/>
  <c r="B12" i="4"/>
  <c r="E7" i="4"/>
  <c r="D7" i="4"/>
  <c r="G7" i="4" s="1"/>
  <c r="B7" i="4"/>
  <c r="F7" i="4" s="1"/>
  <c r="G6" i="4"/>
  <c r="E6" i="4"/>
  <c r="F6" i="4" s="1"/>
  <c r="D6" i="4"/>
  <c r="B6" i="4"/>
  <c r="E184" i="3"/>
  <c r="D184" i="3"/>
  <c r="G184" i="3" s="1"/>
  <c r="C184" i="3"/>
  <c r="B184" i="3"/>
  <c r="G183" i="3"/>
  <c r="F183" i="3"/>
  <c r="E182" i="3"/>
  <c r="D182" i="3"/>
  <c r="C182" i="3"/>
  <c r="B182" i="3"/>
  <c r="E181" i="3"/>
  <c r="D181" i="3"/>
  <c r="C181" i="3"/>
  <c r="B181" i="3"/>
  <c r="G170" i="3"/>
  <c r="F170" i="3"/>
  <c r="E169" i="3"/>
  <c r="D169" i="3"/>
  <c r="G169" i="3" s="1"/>
  <c r="C169" i="3"/>
  <c r="B169" i="3"/>
  <c r="F169" i="3" s="1"/>
  <c r="G168" i="3"/>
  <c r="F168" i="3"/>
  <c r="E167" i="3"/>
  <c r="D167" i="3"/>
  <c r="C167" i="3"/>
  <c r="B167" i="3"/>
  <c r="G166" i="3"/>
  <c r="F166" i="3"/>
  <c r="G165" i="3"/>
  <c r="F165" i="3"/>
  <c r="E164" i="3"/>
  <c r="D164" i="3"/>
  <c r="C164" i="3"/>
  <c r="B164" i="3"/>
  <c r="G163" i="3"/>
  <c r="F163" i="3"/>
  <c r="E162" i="3"/>
  <c r="D162" i="3"/>
  <c r="C162" i="3"/>
  <c r="B162" i="3"/>
  <c r="G161" i="3"/>
  <c r="F161" i="3"/>
  <c r="E160" i="3"/>
  <c r="D160" i="3"/>
  <c r="C160" i="3"/>
  <c r="B160" i="3"/>
  <c r="G159" i="3"/>
  <c r="F159" i="3"/>
  <c r="G158" i="3"/>
  <c r="F158" i="3"/>
  <c r="E157" i="3"/>
  <c r="D157" i="3"/>
  <c r="C157" i="3"/>
  <c r="B157" i="3"/>
  <c r="E156" i="3"/>
  <c r="D156" i="3"/>
  <c r="C156" i="3"/>
  <c r="B156" i="3"/>
  <c r="G150" i="3"/>
  <c r="F150" i="3"/>
  <c r="E149" i="3"/>
  <c r="D149" i="3"/>
  <c r="G149" i="3" s="1"/>
  <c r="C149" i="3"/>
  <c r="B149" i="3"/>
  <c r="F149" i="3" s="1"/>
  <c r="G148" i="3"/>
  <c r="F148" i="3"/>
  <c r="E147" i="3"/>
  <c r="D147" i="3"/>
  <c r="C147" i="3"/>
  <c r="B147" i="3"/>
  <c r="G146" i="3"/>
  <c r="F146" i="3"/>
  <c r="G145" i="3"/>
  <c r="F145" i="3"/>
  <c r="E144" i="3"/>
  <c r="D144" i="3"/>
  <c r="C144" i="3"/>
  <c r="B144" i="3"/>
  <c r="G143" i="3"/>
  <c r="F143" i="3"/>
  <c r="E142" i="3"/>
  <c r="D142" i="3"/>
  <c r="C142" i="3"/>
  <c r="B142" i="3"/>
  <c r="G141" i="3"/>
  <c r="F141" i="3"/>
  <c r="E140" i="3"/>
  <c r="D140" i="3"/>
  <c r="C140" i="3"/>
  <c r="B140" i="3"/>
  <c r="G139" i="3"/>
  <c r="F139" i="3"/>
  <c r="G138" i="3"/>
  <c r="F138" i="3"/>
  <c r="E137" i="3"/>
  <c r="D137" i="3"/>
  <c r="C137" i="3"/>
  <c r="B137" i="3"/>
  <c r="E136" i="3"/>
  <c r="G136" i="3" s="1"/>
  <c r="D136" i="3"/>
  <c r="C136" i="3"/>
  <c r="B136" i="3"/>
  <c r="F125" i="3"/>
  <c r="E124" i="3"/>
  <c r="D124" i="3"/>
  <c r="B124" i="3"/>
  <c r="E123" i="3"/>
  <c r="D123" i="3"/>
  <c r="B123" i="3"/>
  <c r="F122" i="3"/>
  <c r="E121" i="3"/>
  <c r="D121" i="3"/>
  <c r="B121" i="3"/>
  <c r="E120" i="3"/>
  <c r="D120" i="3"/>
  <c r="B120" i="3"/>
  <c r="F119" i="3"/>
  <c r="E118" i="3"/>
  <c r="D118" i="3"/>
  <c r="B118" i="3"/>
  <c r="F117" i="3"/>
  <c r="E115" i="3"/>
  <c r="F115" i="3" s="1"/>
  <c r="D115" i="3"/>
  <c r="F112" i="3"/>
  <c r="F111" i="3"/>
  <c r="F110" i="3"/>
  <c r="F109" i="3"/>
  <c r="F108" i="3"/>
  <c r="E107" i="3"/>
  <c r="D107" i="3"/>
  <c r="B107" i="3"/>
  <c r="F104" i="3"/>
  <c r="E103" i="3"/>
  <c r="D103" i="3"/>
  <c r="B103" i="3"/>
  <c r="F103" i="3" s="1"/>
  <c r="E102" i="3"/>
  <c r="D102" i="3"/>
  <c r="B102" i="3"/>
  <c r="F102" i="3" s="1"/>
  <c r="F101" i="3"/>
  <c r="E100" i="3"/>
  <c r="B100" i="3"/>
  <c r="F100" i="3" s="1"/>
  <c r="E99" i="3"/>
  <c r="D99" i="3"/>
  <c r="B99" i="3"/>
  <c r="F99" i="3" s="1"/>
  <c r="F98" i="3"/>
  <c r="F97" i="3"/>
  <c r="F96" i="3"/>
  <c r="F95" i="3"/>
  <c r="E94" i="3"/>
  <c r="D94" i="3"/>
  <c r="B94" i="3"/>
  <c r="E93" i="3"/>
  <c r="D93" i="3"/>
  <c r="B93" i="3"/>
  <c r="F92" i="3"/>
  <c r="F91" i="3"/>
  <c r="F90" i="3"/>
  <c r="F89" i="3"/>
  <c r="F88" i="3"/>
  <c r="F87" i="3"/>
  <c r="E86" i="3"/>
  <c r="D86" i="3"/>
  <c r="B86" i="3"/>
  <c r="F85" i="3"/>
  <c r="E84" i="3"/>
  <c r="D84" i="3"/>
  <c r="B84" i="3"/>
  <c r="F83" i="3"/>
  <c r="F82" i="3"/>
  <c r="F81" i="3"/>
  <c r="F80" i="3"/>
  <c r="F79" i="3"/>
  <c r="F78" i="3"/>
  <c r="F77" i="3"/>
  <c r="F76" i="3"/>
  <c r="F75" i="3"/>
  <c r="E74" i="3"/>
  <c r="D74" i="3"/>
  <c r="B74" i="3"/>
  <c r="F73" i="3"/>
  <c r="F72" i="3"/>
  <c r="F71" i="3"/>
  <c r="F70" i="3"/>
  <c r="F69" i="3"/>
  <c r="F68" i="3"/>
  <c r="E67" i="3"/>
  <c r="D67" i="3"/>
  <c r="B67" i="3"/>
  <c r="F66" i="3"/>
  <c r="F65" i="3"/>
  <c r="F64" i="3"/>
  <c r="F63" i="3"/>
  <c r="E62" i="3"/>
  <c r="D62" i="3"/>
  <c r="B62" i="3"/>
  <c r="F60" i="3"/>
  <c r="E59" i="3"/>
  <c r="D59" i="3"/>
  <c r="B59" i="3"/>
  <c r="F58" i="3"/>
  <c r="E57" i="3"/>
  <c r="D57" i="3"/>
  <c r="B57" i="3"/>
  <c r="F56" i="3"/>
  <c r="F55" i="3"/>
  <c r="F54" i="3"/>
  <c r="E53" i="3"/>
  <c r="D53" i="3"/>
  <c r="B53" i="3"/>
  <c r="E50" i="3"/>
  <c r="D50" i="3"/>
  <c r="B50" i="3"/>
  <c r="F44" i="3"/>
  <c r="E43" i="3"/>
  <c r="D43" i="3"/>
  <c r="B43" i="3"/>
  <c r="E42" i="3"/>
  <c r="D42" i="3"/>
  <c r="B42" i="3"/>
  <c r="F41" i="3"/>
  <c r="F40" i="3"/>
  <c r="E39" i="3"/>
  <c r="D39" i="3"/>
  <c r="B39" i="3"/>
  <c r="E38" i="3"/>
  <c r="D38" i="3"/>
  <c r="B38" i="3"/>
  <c r="F37" i="3"/>
  <c r="E36" i="3"/>
  <c r="E32" i="3" s="1"/>
  <c r="D36" i="3"/>
  <c r="D32" i="3" s="1"/>
  <c r="B36" i="3"/>
  <c r="B32" i="3" s="1"/>
  <c r="F35" i="3"/>
  <c r="F34" i="3"/>
  <c r="E33" i="3"/>
  <c r="D33" i="3"/>
  <c r="B33" i="3"/>
  <c r="F31" i="3"/>
  <c r="E30" i="3"/>
  <c r="D30" i="3"/>
  <c r="B30" i="3"/>
  <c r="F30" i="3" s="1"/>
  <c r="E29" i="3"/>
  <c r="D29" i="3"/>
  <c r="B29" i="3"/>
  <c r="F28" i="3"/>
  <c r="F27" i="3"/>
  <c r="F26" i="3"/>
  <c r="E25" i="3"/>
  <c r="D25" i="3"/>
  <c r="B25" i="3"/>
  <c r="E24" i="3"/>
  <c r="D24" i="3"/>
  <c r="B24" i="3"/>
  <c r="F23" i="3"/>
  <c r="F22" i="3"/>
  <c r="E21" i="3"/>
  <c r="D21" i="3"/>
  <c r="B21" i="3"/>
  <c r="F20" i="3"/>
  <c r="E19" i="3"/>
  <c r="D19" i="3"/>
  <c r="B19" i="3"/>
  <c r="F18" i="3"/>
  <c r="E17" i="3"/>
  <c r="D17" i="3"/>
  <c r="B17" i="3"/>
  <c r="F16" i="3"/>
  <c r="E15" i="3"/>
  <c r="D15" i="3"/>
  <c r="B15" i="3"/>
  <c r="F13" i="3"/>
  <c r="F12" i="3"/>
  <c r="E11" i="3"/>
  <c r="D11" i="3"/>
  <c r="F10" i="3"/>
  <c r="E9" i="3"/>
  <c r="D9" i="3"/>
  <c r="B9" i="3"/>
  <c r="F9" i="3" s="1"/>
  <c r="E6" i="3"/>
  <c r="D6" i="3"/>
  <c r="B6" i="3"/>
  <c r="E25" i="2"/>
  <c r="D25" i="2"/>
  <c r="C25" i="2"/>
  <c r="C26" i="2" s="1"/>
  <c r="B25" i="2"/>
  <c r="G24" i="2"/>
  <c r="F24" i="2"/>
  <c r="G23" i="2"/>
  <c r="F23" i="2"/>
  <c r="F22" i="2"/>
  <c r="E22" i="2"/>
  <c r="D22" i="2"/>
  <c r="G22" i="2" s="1"/>
  <c r="C22" i="2"/>
  <c r="B22" i="2"/>
  <c r="G21" i="2"/>
  <c r="F21" i="2"/>
  <c r="G20" i="2"/>
  <c r="F20" i="2"/>
  <c r="E19" i="2"/>
  <c r="G19" i="2" s="1"/>
  <c r="D19" i="2"/>
  <c r="C19" i="2"/>
  <c r="B19" i="2"/>
  <c r="G18" i="2"/>
  <c r="F18" i="2"/>
  <c r="E18" i="2"/>
  <c r="D18" i="2"/>
  <c r="C18" i="2"/>
  <c r="B18" i="2"/>
  <c r="E14" i="2"/>
  <c r="D14" i="2"/>
  <c r="C14" i="2"/>
  <c r="B14" i="2"/>
  <c r="B26" i="2" s="1"/>
  <c r="E13" i="2"/>
  <c r="D13" i="2"/>
  <c r="C13" i="2"/>
  <c r="B13" i="2"/>
  <c r="G12" i="2"/>
  <c r="F12" i="2"/>
  <c r="G11" i="2"/>
  <c r="F11" i="2"/>
  <c r="E10" i="2"/>
  <c r="D10" i="2"/>
  <c r="C10" i="2"/>
  <c r="B10" i="2"/>
  <c r="G9" i="2"/>
  <c r="F9" i="2"/>
  <c r="G8" i="2"/>
  <c r="F8" i="2"/>
  <c r="E7" i="2"/>
  <c r="F7" i="2" s="1"/>
  <c r="D7" i="2"/>
  <c r="G7" i="2" s="1"/>
  <c r="C7" i="2"/>
  <c r="B7" i="2"/>
  <c r="F162" i="3" l="1"/>
  <c r="G137" i="3"/>
  <c r="F39" i="3"/>
  <c r="G32" i="3"/>
  <c r="G123" i="3"/>
  <c r="F164" i="3"/>
  <c r="F21" i="3"/>
  <c r="F53" i="3"/>
  <c r="G29" i="3"/>
  <c r="G38" i="3"/>
  <c r="G99" i="3"/>
  <c r="G144" i="3"/>
  <c r="G160" i="3"/>
  <c r="G24" i="3"/>
  <c r="G93" i="3"/>
  <c r="G156" i="3"/>
  <c r="G162" i="3"/>
  <c r="G42" i="3"/>
  <c r="F19" i="3"/>
  <c r="G157" i="3"/>
  <c r="F184" i="3"/>
  <c r="G120" i="3"/>
  <c r="C247" i="5"/>
  <c r="C200" i="5"/>
  <c r="D247" i="5"/>
  <c r="C228" i="5"/>
  <c r="D165" i="5"/>
  <c r="D228" i="5"/>
  <c r="E228" i="5" s="1"/>
  <c r="E110" i="5"/>
  <c r="E122" i="5"/>
  <c r="E150" i="5"/>
  <c r="D47" i="5"/>
  <c r="C47" i="5"/>
  <c r="E162" i="5"/>
  <c r="C165" i="5"/>
  <c r="E48" i="5"/>
  <c r="C81" i="5"/>
  <c r="E5" i="5"/>
  <c r="E223" i="5"/>
  <c r="E79" i="5"/>
  <c r="E128" i="5"/>
  <c r="E247" i="5"/>
  <c r="D148" i="5"/>
  <c r="E148" i="5" s="1"/>
  <c r="E129" i="5"/>
  <c r="E87" i="5"/>
  <c r="C217" i="5"/>
  <c r="E217" i="5" s="1"/>
  <c r="E132" i="5"/>
  <c r="E229" i="5"/>
  <c r="E251" i="5"/>
  <c r="E195" i="5"/>
  <c r="E238" i="5"/>
  <c r="E124" i="5"/>
  <c r="E20" i="5"/>
  <c r="C227" i="5"/>
  <c r="E224" i="5"/>
  <c r="E25" i="5"/>
  <c r="E225" i="5"/>
  <c r="E82" i="5"/>
  <c r="E214" i="5"/>
  <c r="E143" i="5"/>
  <c r="E221" i="5"/>
  <c r="E76" i="5"/>
  <c r="E241" i="5"/>
  <c r="E201" i="5"/>
  <c r="D240" i="5"/>
  <c r="E240" i="5" s="1"/>
  <c r="E244" i="5"/>
  <c r="D81" i="5"/>
  <c r="D200" i="5"/>
  <c r="E205" i="5"/>
  <c r="E45" i="5"/>
  <c r="E176" i="5"/>
  <c r="E248" i="5"/>
  <c r="D149" i="5"/>
  <c r="E149" i="5" s="1"/>
  <c r="E182" i="5"/>
  <c r="D218" i="5"/>
  <c r="E218" i="5" s="1"/>
  <c r="E232" i="5"/>
  <c r="E255" i="5"/>
  <c r="E70" i="5"/>
  <c r="E114" i="5"/>
  <c r="E159" i="5"/>
  <c r="C181" i="5"/>
  <c r="E142" i="5"/>
  <c r="D181" i="5"/>
  <c r="E181" i="5" s="1"/>
  <c r="E186" i="5"/>
  <c r="E219" i="5"/>
  <c r="E236" i="5"/>
  <c r="E257" i="5"/>
  <c r="F24" i="3"/>
  <c r="F25" i="3"/>
  <c r="G140" i="3"/>
  <c r="G167" i="3"/>
  <c r="G182" i="3"/>
  <c r="D106" i="3"/>
  <c r="E106" i="3"/>
  <c r="F140" i="3"/>
  <c r="F59" i="3"/>
  <c r="F84" i="3"/>
  <c r="F94" i="3"/>
  <c r="F167" i="3"/>
  <c r="F29" i="3"/>
  <c r="F38" i="3"/>
  <c r="F74" i="3"/>
  <c r="G147" i="3"/>
  <c r="F15" i="3"/>
  <c r="G164" i="3"/>
  <c r="F107" i="3"/>
  <c r="G142" i="3"/>
  <c r="F156" i="3"/>
  <c r="F137" i="3"/>
  <c r="F6" i="3"/>
  <c r="F144" i="3"/>
  <c r="F181" i="3"/>
  <c r="F43" i="3"/>
  <c r="E52" i="3"/>
  <c r="E171" i="3"/>
  <c r="E151" i="3"/>
  <c r="F160" i="3"/>
  <c r="E45" i="3"/>
  <c r="F62" i="3"/>
  <c r="G181" i="3"/>
  <c r="F157" i="3"/>
  <c r="B105" i="3"/>
  <c r="F182" i="3"/>
  <c r="F86" i="3"/>
  <c r="E105" i="3"/>
  <c r="F33" i="3"/>
  <c r="F120" i="3"/>
  <c r="D8" i="3"/>
  <c r="F124" i="3"/>
  <c r="D105" i="3"/>
  <c r="E8" i="3"/>
  <c r="F136" i="3"/>
  <c r="F42" i="3"/>
  <c r="D61" i="3"/>
  <c r="D51" i="3" s="1"/>
  <c r="F121" i="3"/>
  <c r="B8" i="3"/>
  <c r="C171" i="3"/>
  <c r="F123" i="3"/>
  <c r="F50" i="3"/>
  <c r="G50" i="3"/>
  <c r="B61" i="3"/>
  <c r="B51" i="3" s="1"/>
  <c r="E61" i="3"/>
  <c r="F142" i="3"/>
  <c r="F147" i="3"/>
  <c r="F17" i="3"/>
  <c r="F32" i="3"/>
  <c r="F93" i="3"/>
  <c r="C151" i="3"/>
  <c r="G25" i="2"/>
  <c r="D26" i="2"/>
  <c r="F25" i="2"/>
  <c r="E26" i="2"/>
  <c r="F26" i="2" s="1"/>
  <c r="G13" i="2"/>
  <c r="G10" i="2"/>
  <c r="G14" i="2"/>
  <c r="F10" i="2"/>
  <c r="F13" i="2"/>
  <c r="D19" i="5"/>
  <c r="E19" i="5" s="1"/>
  <c r="F36" i="3"/>
  <c r="F57" i="3"/>
  <c r="B52" i="3"/>
  <c r="D52" i="3"/>
  <c r="E7" i="3"/>
  <c r="F118" i="3"/>
  <c r="B151" i="3"/>
  <c r="D151" i="3"/>
  <c r="D171" i="3"/>
  <c r="F19" i="2"/>
  <c r="G6" i="3"/>
  <c r="F67" i="3"/>
  <c r="B7" i="3"/>
  <c r="F11" i="3"/>
  <c r="F14" i="2"/>
  <c r="F12" i="4"/>
  <c r="B171" i="3"/>
  <c r="G27" i="4"/>
  <c r="D45" i="3"/>
  <c r="B45" i="3"/>
  <c r="D7" i="3"/>
  <c r="B106" i="3"/>
  <c r="E200" i="5" l="1"/>
  <c r="C18" i="5"/>
  <c r="E165" i="5"/>
  <c r="C164" i="5"/>
  <c r="C6" i="5" s="1"/>
  <c r="G171" i="3"/>
  <c r="G45" i="3"/>
  <c r="G105" i="3"/>
  <c r="F106" i="3"/>
  <c r="G7" i="3"/>
  <c r="G8" i="3"/>
  <c r="G52" i="3"/>
  <c r="G106" i="3"/>
  <c r="G61" i="3"/>
  <c r="E81" i="5"/>
  <c r="C17" i="5"/>
  <c r="E47" i="5"/>
  <c r="D18" i="5"/>
  <c r="D164" i="5"/>
  <c r="C7" i="5"/>
  <c r="D227" i="5"/>
  <c r="E227" i="5" s="1"/>
  <c r="C259" i="5"/>
  <c r="G151" i="3"/>
  <c r="F45" i="3"/>
  <c r="F151" i="3"/>
  <c r="F52" i="3"/>
  <c r="D126" i="3"/>
  <c r="F171" i="3"/>
  <c r="E51" i="3"/>
  <c r="G51" i="3" s="1"/>
  <c r="F7" i="3"/>
  <c r="F105" i="3"/>
  <c r="F8" i="3"/>
  <c r="F61" i="3"/>
  <c r="G26" i="2"/>
  <c r="B126" i="3"/>
  <c r="D6" i="5" l="1"/>
  <c r="E6" i="5" s="1"/>
  <c r="E18" i="5"/>
  <c r="D259" i="5"/>
  <c r="E259" i="5" s="1"/>
  <c r="F126" i="3"/>
  <c r="G126" i="3"/>
  <c r="F51" i="3"/>
  <c r="D17" i="5"/>
  <c r="E17" i="5" s="1"/>
  <c r="E164" i="5"/>
  <c r="D7" i="5"/>
  <c r="E7" i="5" s="1"/>
</calcChain>
</file>

<file path=xl/sharedStrings.xml><?xml version="1.0" encoding="utf-8"?>
<sst xmlns="http://schemas.openxmlformats.org/spreadsheetml/2006/main" count="551" uniqueCount="262">
  <si>
    <t>MUZEJI HRVATSKOG ZAGORJA</t>
  </si>
  <si>
    <t>IZVRŠENJE FINANCIJSKOG PLANA PRORAČUNSKOG KORISNIKA DRŽAVNOG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</si>
  <si>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</si>
  <si>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</si>
  <si>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</si>
  <si>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</si>
  <si>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</si>
  <si>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</si>
  <si>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Tekući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</si>
  <si>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</si>
  <si>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</si>
  <si>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</si>
  <si>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</si>
  <si>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</si>
  <si>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</si>
  <si>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</si>
  <si>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</si>
  <si>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</si>
  <si>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</si>
  <si>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</si>
  <si>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</si>
  <si>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</si>
  <si>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</si>
  <si>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</si>
  <si>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</si>
  <si>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</si>
  <si>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</si>
  <si>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</si>
  <si>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</si>
  <si>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</si>
  <si>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</si>
  <si>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</si>
  <si>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 xml:space="preserve"> 63 Pomoći iz inozemstva i od subjekata unutar općeg proračuna</t>
  </si>
  <si>
    <t xml:space="preserve">  631 Pomoći od inozemnih vlada</t>
  </si>
  <si>
    <t xml:space="preserve">   6312 Kapitalne pomoći od inozemnih vlada</t>
  </si>
  <si>
    <t xml:space="preserve">  632 Pomoći od međunarodnih organizacija te institucija i tijela EU</t>
  </si>
  <si>
    <t xml:space="preserve">   6321 Tekuće pomoći od međunarodnih organizacija</t>
  </si>
  <si>
    <t xml:space="preserve">   6322 Kapitalne pomoći od međunarodnih organizacija</t>
  </si>
  <si>
    <t xml:space="preserve">  634 Pomoći od izvanproračunskih korisnika</t>
  </si>
  <si>
    <t xml:space="preserve">   6341 Tekuće pomoći od izvanproračunskih korisnika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</si>
  <si>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</si>
  <si>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</si>
  <si>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638 Pomoći temeljem prijenosa EU sredstava</t>
  </si>
  <si>
    <t xml:space="preserve">   6381 Tekuće pomoći temeljem prijenosa EU sredstava</t>
  </si>
  <si>
    <t xml:space="preserve">  639 Prijenosi između proračunskih korisnika istog proračuna</t>
  </si>
  <si>
    <t xml:space="preserve">   6392 Kapitalni prijenosi između proračunskih korisnika istog proračuna</t>
  </si>
  <si>
    <t xml:space="preserve">   6394 Kapitalni prijenosi između prorač. kor. istog prorač. temelj prijenosa EU sred.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</si>
  <si>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</si>
  <si>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</si>
  <si>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</si>
  <si>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  6414 Prihodi od zateznih kamata</t>
  </si>
  <si>
    <t xml:space="preserve">   6415 Prihodi od pozitivnih tečajnih razlika i razlika zbog primjene valutne klauzule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</si>
  <si>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</si>
  <si>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</si>
  <si>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</si>
  <si>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</si>
  <si>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</si>
  <si>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</si>
  <si>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</si>
  <si>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 663 Donacije od pr.i fiz.os.izvan općeg pror.te povrat don.i kapit.pom.po protes.jam</t>
  </si>
  <si>
    <t xml:space="preserve">   6632 Kapitalne donacije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</si>
  <si>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</si>
  <si>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</si>
  <si>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</si>
  <si>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</si>
  <si>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 xml:space="preserve"> 68 Kazne, upravne mjere i ostali prihodi</t>
  </si>
  <si>
    <t xml:space="preserve">  683 Ostali prihodi</t>
  </si>
  <si>
    <t xml:space="preserve">   6831 Ostali prihodi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</si>
  <si>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</si>
  <si>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</si>
  <si>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</si>
  <si>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</si>
  <si>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</si>
  <si>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3112 Plaće u naravi</t>
  </si>
  <si>
    <t xml:space="preserve">   3114 Plaće za posebne uvjete rada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</si>
  <si>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</si>
  <si>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</si>
  <si>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</si>
  <si>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</si>
  <si>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</si>
  <si>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</si>
  <si>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</si>
  <si>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</si>
  <si>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</si>
  <si>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</si>
  <si>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</si>
  <si>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</si>
  <si>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3222 Materijal i sirovine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</si>
  <si>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</si>
  <si>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</si>
  <si>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</si>
  <si>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</si>
  <si>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</si>
  <si>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</si>
  <si>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</si>
  <si>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</si>
  <si>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</si>
  <si>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</si>
  <si>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</si>
  <si>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</si>
  <si>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</si>
  <si>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</si>
  <si>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</si>
  <si>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</si>
  <si>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</si>
  <si>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3291 Naknade za rad predstavničkih i izvršnih tijela, povjerenstava i slično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</si>
  <si>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</si>
  <si>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</si>
  <si>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</si>
  <si>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</si>
  <si>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</si>
  <si>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</si>
  <si>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</si>
  <si>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</si>
  <si>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3432 Negativne tečajne razlike i razlike zbog primjene valutne klauzule</t>
  </si>
  <si>
    <t xml:space="preserve">   3433 Zatezne kamate</t>
  </si>
  <si>
    <t xml:space="preserve">   3434 Ostali nespomenuti financijski rashodi</t>
  </si>
  <si>
    <t xml:space="preserve"> 36 Pomoći dane u inozemstvo i unutar općeg proračuna</t>
  </si>
  <si>
    <t xml:space="preserve">  368 Pomoći temeljem prijenosa EU sredstava</t>
  </si>
  <si>
    <t xml:space="preserve">   3681 Tekuće pomoći temeljem prijenosa EU sredstava</t>
  </si>
  <si>
    <t xml:space="preserve"> 38 Rashodi za donacije, kazne, naknade šteta i kapitalne pomoći</t>
  </si>
  <si>
    <t xml:space="preserve">  381 Tekuće donacije</t>
  </si>
  <si>
    <t xml:space="preserve">   3811 Tekuće donacije u novcu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</si>
  <si>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</si>
  <si>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</si>
  <si>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</si>
  <si>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4222 Komunikacijska oprema</t>
  </si>
  <si>
    <t xml:space="preserve">   4223 Oprema za održavanje i zaštitu</t>
  </si>
  <si>
    <t xml:space="preserve">   4225 Instrumenti i uređaji</t>
  </si>
  <si>
    <t xml:space="preserve">   4227 Uređaji, strojevi i oprema za ostale namjene</t>
  </si>
  <si>
    <t xml:space="preserve">  424 Knjige, umjetnička djela i ostale izložbene vrijednosti</t>
  </si>
  <si>
    <t xml:space="preserve">   4243 Muzejski izlošci i predmeti prirodnih rijetkosti</t>
  </si>
  <si>
    <t xml:space="preserve">  426 Nematerijalna proizvedena imovina</t>
  </si>
  <si>
    <t xml:space="preserve">   4262 Ulaganja u računalne programe</t>
  </si>
  <si>
    <t xml:space="preserve"> 43 Rashodi za nabavu plemenitih metala i ostalih pohranjenih vrijednosti</t>
  </si>
  <si>
    <t xml:space="preserve">  431 Plemeniti metali i ostale pohranjene vrijednosti</t>
  </si>
  <si>
    <t xml:space="preserve">   4312 Pohranjene knjige, umjetnička djela i slične vrijednosti</t>
  </si>
  <si>
    <t xml:space="preserve"> 45 Rashodi za dodatna ulaganja na nefinancijskoj imovini</t>
  </si>
  <si>
    <t xml:space="preserve">  451 Dodatna ulaganja na građevinskim objektima</t>
  </si>
  <si>
    <t xml:space="preserve">   4511 Dodatna ulaganja na građevinskim objektima</t>
  </si>
  <si>
    <t>IZVJEŠTAJ O PRIHODIMA I RASHODIMA PREMA IZVORIMA FINANCIRANJA</t>
  </si>
  <si>
    <t>1 OPĆI PRIHODI I PRIMICI</t>
  </si>
  <si>
    <t xml:space="preserve"> 11 IZ PRORAČUNA</t>
  </si>
  <si>
    <t xml:space="preserve"> 12 SREDSTVA UČEŠĆA ZA POMOĆI</t>
  </si>
  <si>
    <t>3 VLASTITI PRIHODI</t>
  </si>
  <si>
    <t xml:space="preserve"> 31 VLASTITI PRIHODI</t>
  </si>
  <si>
    <t>4 PRIHODI ZA POSEBNE NAMJENE</t>
  </si>
  <si>
    <t xml:space="preserve"> 43 OST. PRIH. ZA POS.NA</t>
  </si>
  <si>
    <t>5 POMOĆI</t>
  </si>
  <si>
    <t xml:space="preserve"> 52 POMOĆI</t>
  </si>
  <si>
    <t xml:space="preserve"> 563 EUROPSKI FOND ZA REGIONALNI RAZVOJ</t>
  </si>
  <si>
    <t>6 DONACIJE</t>
  </si>
  <si>
    <t xml:space="preserve"> 61 DONACIJE</t>
  </si>
  <si>
    <t>7 PRIHODI OD PRODAJE ILI ZAMJENE NEFINANC. IMOVINE I NAKNADE S NASLOVA OSIGURANJA</t>
  </si>
  <si>
    <t xml:space="preserve"> 71 PRIH.OD PR. NEF.IM</t>
  </si>
  <si>
    <t>IZVJEŠTAJ O RASHODIMA PREMA FUNKCIJSKOJ KLASIFIKACIJI</t>
  </si>
  <si>
    <t xml:space="preserve"> </t>
  </si>
  <si>
    <t xml:space="preserve">  </t>
  </si>
  <si>
    <t xml:space="preserve"> RAČUN FINANCIRANJA</t>
  </si>
  <si>
    <t>IZVJEŠTAJ RAČUNA FINANCIRANJA PREMA EKONOMSKOJ KLASIFIKACIJI</t>
  </si>
  <si>
    <t>PRIMICI</t>
  </si>
  <si>
    <t>IZDACI</t>
  </si>
  <si>
    <t xml:space="preserve"> 51 Izdaci za dane zajmove i jamčevne pologe</t>
  </si>
  <si>
    <t xml:space="preserve">  518 Izdaci za jamčevne pologe</t>
  </si>
  <si>
    <t xml:space="preserve">   5183 Izdaci za jamčevne pologe</t>
  </si>
  <si>
    <t>IZVJEŠTAJ RAČUNA FINANCIRANJA PREMA IZVORIMA FINANCIRANJA</t>
  </si>
  <si>
    <t>II. POSEBNI DIO</t>
  </si>
  <si>
    <t>IZVJEŠTAJ PO PROGRAMSKOJ KLASIFIKACIJI</t>
  </si>
  <si>
    <t>RASHODI I IZDACI</t>
  </si>
  <si>
    <t xml:space="preserve">            Rekapitulacija izvora financiranja</t>
  </si>
  <si>
    <t xml:space="preserve">            11 IZ PRORAČUNA</t>
  </si>
  <si>
    <t xml:space="preserve">2.511.238,00 </t>
  </si>
  <si>
    <t xml:space="preserve">            12 SREDSTVA UČEŠĆA ZA POMOĆI</t>
  </si>
  <si>
    <t xml:space="preserve">0,00 </t>
  </si>
  <si>
    <t xml:space="preserve">40.109,00 </t>
  </si>
  <si>
    <t xml:space="preserve">            31 VLASTITI PRIHODI</t>
  </si>
  <si>
    <t xml:space="preserve">463.810,00 </t>
  </si>
  <si>
    <t xml:space="preserve">            43 OST. PRIH. ZA POS.NA</t>
  </si>
  <si>
    <t xml:space="preserve">869.024,00 </t>
  </si>
  <si>
    <t xml:space="preserve">            52 POMOĆI</t>
  </si>
  <si>
    <t xml:space="preserve">6.399.964,00 </t>
  </si>
  <si>
    <t xml:space="preserve">            563 EUROPSKI FOND ZA REGIONALNI RAZVOJ</t>
  </si>
  <si>
    <t xml:space="preserve">227.281,00 </t>
  </si>
  <si>
    <t xml:space="preserve">            61 DONACIJE</t>
  </si>
  <si>
    <t xml:space="preserve">52.000,00 </t>
  </si>
  <si>
    <t xml:space="preserve">            71 PRIH.OD PR. NEF.IM</t>
  </si>
  <si>
    <t xml:space="preserve">   </t>
  </si>
  <si>
    <t xml:space="preserve">   1001 REDOVNA DJELATNOST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</si>
  <si>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</si>
  <si>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</si>
  <si>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</si>
  <si>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3114 Plaće za posebne uvjete rada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</si>
  <si>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</si>
  <si>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</si>
  <si>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</si>
  <si>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</si>
  <si>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</si>
  <si>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</si>
  <si>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3214 Ostale naknade troškova zaposlenima</t>
  </si>
  <si>
    <t xml:space="preserve">      3221 Uredski materijal i ostali materijalni rashodi</t>
  </si>
  <si>
    <t xml:space="preserve">      3223 Energija</t>
  </si>
  <si>
    <t xml:space="preserve">      3224 Materijal i dijelovi za tekuće i investicijsko održavanje</t>
  </si>
  <si>
    <t xml:space="preserve">      3225 Sitni inventar i autogume</t>
  </si>
  <si>
    <t xml:space="preserve">      3231 Usluge telefona, interneta, pošte i prijevoza</t>
  </si>
  <si>
    <t xml:space="preserve">      3232 Usluge tekućeg i investicijskog održavanja</t>
  </si>
  <si>
    <t xml:space="preserve">      3233 Usluge promidžbe i informiranja</t>
  </si>
  <si>
    <t xml:space="preserve">      3234 Komunalne usluge</t>
  </si>
  <si>
    <t xml:space="preserve">      3235 Zakupnine i najamnine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</si>
  <si>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</si>
  <si>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</si>
  <si>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</si>
  <si>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</si>
  <si>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 3294 Članarine i norme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</si>
  <si>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</si>
  <si>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</si>
  <si>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</si>
  <si>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 31 VLASTITI PRIHODI</t>
  </si>
  <si>
    <t xml:space="preserve">      3236 Zdravstvene i veterinarske usluge</t>
  </si>
  <si>
    <t xml:space="preserve">      3291 Naknade za rad predstavničkih i izvršnih tijela, povjerenstava i slično</t>
  </si>
  <si>
    <t xml:space="preserve">      3293 Reprezentacija</t>
  </si>
  <si>
    <t xml:space="preserve">      3295 Pristojbe i naknade</t>
  </si>
  <si>
    <t xml:space="preserve">      3432 Negativne tečajne razlike i razlike zbog primjene valutne klauzule</t>
  </si>
  <si>
    <t xml:space="preserve">      3433 Zatezne kamate</t>
  </si>
  <si>
    <t xml:space="preserve">     38 Rashodi za donacije, kazne, naknade šteta i kapitalne pomoći</t>
  </si>
  <si>
    <t xml:space="preserve">      3811 Tekuće donacije u novcu</t>
  </si>
  <si>
    <t xml:space="preserve">     42 Rashodi za nabavu proizvedene dugotrajne imovine</t>
  </si>
  <si>
    <t xml:space="preserve">      4221 Uredska oprema i namještaj</t>
  </si>
  <si>
    <t xml:space="preserve">      4227 Uređaji, strojevi i oprema za ostale namjene</t>
  </si>
  <si>
    <t xml:space="preserve">     45 Rashodi za dodatna ulaganja na nefinancijskoj imovini</t>
  </si>
  <si>
    <t xml:space="preserve">      4511 Dodatna ulaganja na građevinskim objektima</t>
  </si>
  <si>
    <t xml:space="preserve">    43 OST. PRIH. ZA POS.NA</t>
  </si>
  <si>
    <t xml:space="preserve">      3112 Plaće u naravi</t>
  </si>
  <si>
    <t xml:space="preserve">      3222 Materijal i sirovine</t>
  </si>
  <si>
    <t xml:space="preserve">      3227 Službena, radna i zaštitna odjeća i obuća</t>
  </si>
  <si>
    <t xml:space="preserve">      3241 Naknade troškova osobama izvan radnog odnosa</t>
  </si>
  <si>
    <t xml:space="preserve">      3434 Ostali nespomenuti financijski rashodi</t>
  </si>
  <si>
    <t xml:space="preserve">      4222 Komunikacijska oprema</t>
  </si>
  <si>
    <t xml:space="preserve">      4223 Oprema za održavanje i zaštitu</t>
  </si>
  <si>
    <t xml:space="preserve">      4225 Instrumenti i uređaji</t>
  </si>
  <si>
    <t xml:space="preserve">      4243 Muzejski izlošci i predmeti prirodnih rijetkosti</t>
  </si>
  <si>
    <t xml:space="preserve">      4262 Ulaganja u računalne programe</t>
  </si>
  <si>
    <t xml:space="preserve">     43 Rashodi za nabavu plemenitih metala i ostalih pohranjenih vrijednosti</t>
  </si>
  <si>
    <t xml:space="preserve">      4312 Pohranjene knjige, umjetnička djela i slične vrijednosti</t>
  </si>
  <si>
    <t xml:space="preserve">     51 Izdaci za dane zajmove i jamčevne pologe</t>
  </si>
  <si>
    <t xml:space="preserve">      5183 Izdaci za jamčevne pologe</t>
  </si>
  <si>
    <t xml:space="preserve">    52 POMOĆI</t>
  </si>
  <si>
    <t xml:space="preserve">    61 DONACIJE</t>
  </si>
  <si>
    <t xml:space="preserve">    71 PRIH.OD PR. NEF.IM</t>
  </si>
  <si>
    <t xml:space="preserve">   1002 PROGRAMSKA DJELATNOST</t>
  </si>
  <si>
    <t xml:space="preserve">   1003 LIVING CASTLES</t>
  </si>
  <si>
    <t xml:space="preserve">   1004 NPOO</t>
  </si>
  <si>
    <t xml:space="preserve">   1006 SANACIJA VELIKOTABORSKOG BASTIONA</t>
  </si>
  <si>
    <t xml:space="preserve">   1007 NADOGRADNJA MKN PKK</t>
  </si>
  <si>
    <t xml:space="preserve">    12 SREDSTVA UČEŠĆA ZA POMOĆI</t>
  </si>
  <si>
    <t xml:space="preserve">     36 Pomoći dane u inozemstvo i unutar općeg proračuna</t>
  </si>
  <si>
    <t xml:space="preserve">      3681 Tekuće pomoći temeljem prijenosa EU sredstava</t>
  </si>
  <si>
    <t xml:space="preserve">    563 EUROPSKI FOND ZA REGIONALNI RAZVOJ</t>
  </si>
  <si>
    <t xml:space="preserve">   6324 Kapitalne pomoći od institucija i tijela  EU</t>
  </si>
  <si>
    <t xml:space="preserve">   4241 Knjige</t>
  </si>
  <si>
    <t xml:space="preserve">  423 Prijevozna sredstva</t>
  </si>
  <si>
    <t xml:space="preserve">   4231 Prijevozna sredstva u cestovnom prometu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</si>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</sst>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49" fontId="15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164" fontId="9" fillId="9" borderId="3" xfId="0" applyNumberFormat="1" applyFont="1" applyFill="1" applyBorder="1" applyAlignment="1">
      <alignment horizontal="right" vertical="center"/>
    </xf>
    <xf numFmtId="164" fontId="1" fillId="0" borderId="0" xfId="0" quotePrefix="1" applyNumberFormat="1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/>
    <xf numFmtId="4" fontId="15" fillId="0" borderId="0" xfId="0" applyNumberFormat="1" applyFont="1" applyAlignment="1">
      <alignment horizontal="right" vertical="center"/>
    </xf>
    <xf numFmtId="49" fontId="9" fillId="10" borderId="1" xfId="0" applyNumberFormat="1" applyFont="1" applyFill="1" applyBorder="1" applyAlignment="1">
      <alignment horizontal="center" wrapText="1"/>
    </xf>
    <xf numFmtId="164" fontId="13" fillId="0" borderId="2" xfId="0" applyNumberFormat="1" applyFont="1" applyBorder="1" applyAlignment="1">
      <alignment horizontal="right" vertical="center"/>
    </xf>
    <xf numFmtId="164" fontId="5" fillId="10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Normal="100" workbookViewId="0">
      <pane ySplit="7" topLeftCell="A8" activePane="bottomLeft" state="frozen"/>
      <selection pane="bottomLeft" activeCell="B10" sqref="B10"/>
    </sheetView>
  </sheetViews>
  <sheetFormatPr defaultColWidth="9.140625" defaultRowHeight="15" x14ac:dyDescent="0.25"/>
  <cols>
    <col min="1" max="1" width="48.85546875" style="1" customWidth="1"/>
    <col min="2" max="5" width="19.7109375" style="1" customWidth="1"/>
    <col min="6" max="7" width="15" style="1" customWidth="1"/>
  </cols>
  <sheetData>
    <row r="1" spans="1:7" s="2" customFormat="1" ht="30" customHeight="1" x14ac:dyDescent="0.2">
      <c r="A1" s="3" t="s">
        <v>0</v>
      </c>
      <c r="B1" s="4"/>
      <c r="C1" s="4"/>
      <c r="D1" s="4"/>
      <c r="E1" s="4"/>
      <c r="F1" s="4"/>
      <c r="G1" s="4"/>
    </row>
    <row r="2" spans="1:7" s="5" customFormat="1" ht="30" customHeight="1" x14ac:dyDescent="0.25">
      <c r="A2" s="64" t="s">
        <v>1</v>
      </c>
      <c r="B2" s="64"/>
      <c r="C2" s="64"/>
      <c r="D2" s="64"/>
      <c r="E2" s="64"/>
      <c r="F2" s="64"/>
      <c r="G2" s="64"/>
    </row>
    <row r="3" spans="1:7" s="5" customFormat="1" ht="30" customHeight="1" x14ac:dyDescent="0.25">
      <c r="A3" s="63" t="s">
        <v>2</v>
      </c>
      <c r="B3" s="63"/>
      <c r="C3" s="63"/>
      <c r="D3" s="63"/>
      <c r="E3" s="63"/>
      <c r="F3" s="63"/>
      <c r="G3" s="63"/>
    </row>
    <row r="4" spans="1:7" s="6" customFormat="1" ht="24.95" customHeight="1" x14ac:dyDescent="0.3">
      <c r="A4" s="63" t="s">
        <v>3</v>
      </c>
      <c r="B4" s="63"/>
      <c r="C4" s="63"/>
      <c r="D4" s="63"/>
      <c r="E4" s="63"/>
      <c r="F4" s="63"/>
      <c r="G4" s="63"/>
    </row>
    <row r="5" spans="1:7" s="7" customFormat="1" ht="24.95" customHeight="1" x14ac:dyDescent="0.25">
      <c r="A5" s="8" t="s">
        <v>4</v>
      </c>
      <c r="B5" s="9"/>
      <c r="C5" s="9"/>
      <c r="D5" s="9"/>
      <c r="E5" s="9"/>
      <c r="F5" s="9"/>
      <c r="G5" s="9"/>
    </row>
    <row r="6" spans="1:7" ht="57.6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7" s="11" customFormat="1" ht="15.95" customHeight="1" x14ac:dyDescent="0.25">
      <c r="A7" s="12" t="s">
        <v>12</v>
      </c>
      <c r="B7" s="12">
        <f>COLUMN()</f>
        <v>2</v>
      </c>
      <c r="C7" s="12">
        <f>COLUMN()</f>
        <v>3</v>
      </c>
      <c r="D7" s="12">
        <f>COLUMN()</f>
        <v>4</v>
      </c>
      <c r="E7" s="12">
        <f>COLUMN()</f>
        <v>5</v>
      </c>
      <c r="F7" s="12" t="str">
        <f>_xlfn.CONCAT(TEXT(COLUMN(),"@")," (",TEXT(E7,"@")," / ",TEXT(B7,"@"),")")</f>
        <v>6 (5 / 2)</v>
      </c>
      <c r="G7" s="12" t="str">
        <f>_xlfn.CONCAT(TEXT(COLUMN(),"@")," (",TEXT(E7,"@")," / ",TEXT(D7,"@"),")")</f>
        <v>7 (5 / 4)</v>
      </c>
    </row>
    <row r="8" spans="1:7" s="11" customFormat="1" ht="24.95" customHeight="1" x14ac:dyDescent="0.25">
      <c r="A8" s="13" t="s">
        <v>13</v>
      </c>
      <c r="B8" s="14">
        <v>3868299.5100000002</v>
      </c>
      <c r="C8" s="14">
        <v>9725684.7300000004</v>
      </c>
      <c r="D8" s="14">
        <v>10541287.869999999</v>
      </c>
      <c r="E8" s="14">
        <v>6875801.5599999996</v>
      </c>
      <c r="F8" s="15">
        <f t="shared" ref="F8:F14" si="0">IF(B8&lt;&gt;0,E8/B8,"-")</f>
        <v>1.777473937120241</v>
      </c>
      <c r="G8" s="15">
        <f t="shared" ref="G8:G14" si="1">IF(D8&lt;&gt;0,E8/D8,"-")</f>
        <v>0.65227338867845563</v>
      </c>
    </row>
    <row r="9" spans="1:7" s="11" customFormat="1" ht="24.95" customHeight="1" x14ac:dyDescent="0.25">
      <c r="A9" s="13" t="s">
        <v>14</v>
      </c>
      <c r="B9" s="14">
        <v>0</v>
      </c>
      <c r="C9" s="14">
        <v>0</v>
      </c>
      <c r="D9" s="14">
        <v>0</v>
      </c>
      <c r="E9" s="14">
        <v>0</v>
      </c>
      <c r="F9" s="15" t="str">
        <f t="shared" si="0"/>
        <v>-</v>
      </c>
      <c r="G9" s="15" t="str">
        <f t="shared" si="1"/>
        <v>-</v>
      </c>
    </row>
    <row r="10" spans="1:7" s="16" customFormat="1" ht="30" customHeight="1" x14ac:dyDescent="0.25">
      <c r="A10" s="17" t="s">
        <v>15</v>
      </c>
      <c r="B10" s="18">
        <f>B8+B9</f>
        <v>3868299.5100000002</v>
      </c>
      <c r="C10" s="18">
        <f>C8+C9</f>
        <v>9725684.7300000004</v>
      </c>
      <c r="D10" s="18">
        <f>D8+D9</f>
        <v>10541287.869999999</v>
      </c>
      <c r="E10" s="18">
        <f>E8+E9</f>
        <v>6875801.5599999996</v>
      </c>
      <c r="F10" s="19">
        <f t="shared" si="0"/>
        <v>1.777473937120241</v>
      </c>
      <c r="G10" s="19">
        <f t="shared" si="1"/>
        <v>0.65227338867845563</v>
      </c>
    </row>
    <row r="11" spans="1:7" s="11" customFormat="1" ht="24.95" customHeight="1" x14ac:dyDescent="0.25">
      <c r="A11" s="13" t="s">
        <v>16</v>
      </c>
      <c r="B11" s="14">
        <v>2866895.65</v>
      </c>
      <c r="C11" s="14">
        <v>3270547.64</v>
      </c>
      <c r="D11" s="14">
        <v>3622662.43</v>
      </c>
      <c r="E11" s="14">
        <v>3430868.0400000005</v>
      </c>
      <c r="F11" s="15">
        <f t="shared" si="0"/>
        <v>1.1967188411618681</v>
      </c>
      <c r="G11" s="15">
        <f t="shared" si="1"/>
        <v>0.94705706266978906</v>
      </c>
    </row>
    <row r="12" spans="1:7" s="11" customFormat="1" ht="24.95" customHeight="1" x14ac:dyDescent="0.25">
      <c r="A12" s="13" t="s">
        <v>17</v>
      </c>
      <c r="B12" s="14">
        <v>1188141.6299999999</v>
      </c>
      <c r="C12" s="14">
        <v>6436286.5</v>
      </c>
      <c r="D12" s="14">
        <v>6940761.9299999997</v>
      </c>
      <c r="E12" s="14">
        <v>3830909.02</v>
      </c>
      <c r="F12" s="15">
        <f t="shared" si="0"/>
        <v>3.2242865019383258</v>
      </c>
      <c r="G12" s="15">
        <f t="shared" si="1"/>
        <v>0.55194358467212257</v>
      </c>
    </row>
    <row r="13" spans="1:7" ht="30" customHeight="1" x14ac:dyDescent="0.25">
      <c r="A13" s="17" t="s">
        <v>18</v>
      </c>
      <c r="B13" s="18">
        <f>B11+B12</f>
        <v>4055037.28</v>
      </c>
      <c r="C13" s="18">
        <f>C11+C12</f>
        <v>9706834.1400000006</v>
      </c>
      <c r="D13" s="18">
        <f>D11+D12</f>
        <v>10563424.359999999</v>
      </c>
      <c r="E13" s="18">
        <f>E11+E12</f>
        <v>7261777.0600000005</v>
      </c>
      <c r="F13" s="19">
        <f t="shared" si="0"/>
        <v>1.7908040194392494</v>
      </c>
      <c r="G13" s="19">
        <f t="shared" si="1"/>
        <v>0.68744535981133303</v>
      </c>
    </row>
    <row r="14" spans="1:7" ht="30" customHeight="1" x14ac:dyDescent="0.25">
      <c r="A14" s="17" t="s">
        <v>19</v>
      </c>
      <c r="B14" s="18">
        <f>B8+B9-B11-B12</f>
        <v>-186737.76999999955</v>
      </c>
      <c r="C14" s="18">
        <f>C8+C9-C11-C12</f>
        <v>18850.589999999851</v>
      </c>
      <c r="D14" s="18">
        <f>D8+D9-D11-D12</f>
        <v>-22136.490000000224</v>
      </c>
      <c r="E14" s="18">
        <f>E8+E9-E11-E12</f>
        <v>-385975.50000000093</v>
      </c>
      <c r="F14" s="19">
        <f t="shared" si="0"/>
        <v>2.0669385738086188</v>
      </c>
      <c r="G14" s="19">
        <f t="shared" si="1"/>
        <v>17.436165354127823</v>
      </c>
    </row>
    <row r="15" spans="1:7" x14ac:dyDescent="0.25">
      <c r="A15" s="20"/>
      <c r="B15" s="21"/>
      <c r="C15" s="21"/>
      <c r="D15" s="21"/>
      <c r="E15" s="21"/>
      <c r="F15" s="22"/>
      <c r="G15" s="22"/>
    </row>
    <row r="16" spans="1:7" x14ac:dyDescent="0.25">
      <c r="A16" s="20"/>
      <c r="B16" s="21"/>
      <c r="C16" s="21"/>
      <c r="D16" s="21"/>
      <c r="E16" s="21"/>
      <c r="F16" s="22"/>
      <c r="G16" s="22"/>
    </row>
    <row r="17" spans="1:7" s="7" customFormat="1" ht="21.75" customHeight="1" x14ac:dyDescent="0.2">
      <c r="A17" s="23" t="s">
        <v>20</v>
      </c>
      <c r="B17" s="9"/>
      <c r="C17" s="9"/>
      <c r="D17" s="9"/>
      <c r="E17" s="9"/>
      <c r="F17" s="9"/>
      <c r="G17" s="9"/>
    </row>
    <row r="18" spans="1:7" ht="57.6" customHeight="1" x14ac:dyDescent="0.25">
      <c r="A18" s="10" t="s">
        <v>5</v>
      </c>
      <c r="B18" s="10" t="str">
        <f t="shared" ref="B18:G18" si="2">B6</f>
        <v>Ostvarenje /
Izvršenje
01.-12.2024.</v>
      </c>
      <c r="C18" s="10" t="str">
        <f t="shared" si="2"/>
        <v>Izvorni plan
2025.</v>
      </c>
      <c r="D18" s="10" t="str">
        <f t="shared" si="2"/>
        <v>Tekući plan
2025.</v>
      </c>
      <c r="E18" s="10" t="str">
        <f t="shared" si="2"/>
        <v>Ostvarenje /
Izvršenje
01.-12.2025.</v>
      </c>
      <c r="F18" s="10" t="str">
        <f t="shared" si="2"/>
        <v>Indeks
izvršenja
01.-12.2024.</v>
      </c>
      <c r="G18" s="10" t="str">
        <f t="shared" si="2"/>
        <v>Indeks
izvršenja
01.-12.2025.</v>
      </c>
    </row>
    <row r="19" spans="1:7" s="11" customFormat="1" ht="15.95" customHeight="1" x14ac:dyDescent="0.25">
      <c r="A19" s="12" t="s">
        <v>12</v>
      </c>
      <c r="B19" s="12">
        <f>COLUMN()</f>
        <v>2</v>
      </c>
      <c r="C19" s="12">
        <f>COLUMN()</f>
        <v>3</v>
      </c>
      <c r="D19" s="12">
        <f>COLUMN()</f>
        <v>4</v>
      </c>
      <c r="E19" s="12">
        <f>COLUMN()</f>
        <v>5</v>
      </c>
      <c r="F19" s="12" t="str">
        <f>_xlfn.CONCAT(TEXT(COLUMN(),"@")," (",TEXT(E19,"@")," / ",TEXT(B19,"@"),")")</f>
        <v>6 (5 / 2)</v>
      </c>
      <c r="G19" s="12" t="str">
        <f>_xlfn.CONCAT(TEXT(COLUMN(),"@")," (",TEXT(E19,"@")," / ",TEXT(D19,"@"),")")</f>
        <v>7 (5 / 4)</v>
      </c>
    </row>
    <row r="20" spans="1:7" s="11" customFormat="1" ht="24.95" customHeight="1" x14ac:dyDescent="0.25">
      <c r="A20" s="13" t="s">
        <v>21</v>
      </c>
      <c r="B20" s="14">
        <v>0</v>
      </c>
      <c r="C20" s="14">
        <v>0</v>
      </c>
      <c r="D20" s="14">
        <v>0</v>
      </c>
      <c r="E20" s="14">
        <v>0</v>
      </c>
      <c r="F20" s="15" t="str">
        <f t="shared" ref="F20:F26" si="3">IF(B20&lt;&gt;0,E20/B20,"-")</f>
        <v>-</v>
      </c>
      <c r="G20" s="15" t="str">
        <f t="shared" ref="G20:G26" si="4">IF(D20&lt;&gt;0,E20/D20,"-")</f>
        <v>-</v>
      </c>
    </row>
    <row r="21" spans="1:7" s="11" customFormat="1" ht="24.95" customHeight="1" x14ac:dyDescent="0.25">
      <c r="A21" s="13" t="s">
        <v>22</v>
      </c>
      <c r="B21" s="14">
        <v>0</v>
      </c>
      <c r="C21" s="14">
        <v>22500</v>
      </c>
      <c r="D21" s="14">
        <v>0</v>
      </c>
      <c r="E21" s="14">
        <v>0</v>
      </c>
      <c r="F21" s="15" t="str">
        <f t="shared" si="3"/>
        <v>-</v>
      </c>
      <c r="G21" s="15" t="str">
        <f t="shared" si="4"/>
        <v>-</v>
      </c>
    </row>
    <row r="22" spans="1:7" s="11" customFormat="1" ht="30" customHeight="1" x14ac:dyDescent="0.25">
      <c r="A22" s="17" t="s">
        <v>23</v>
      </c>
      <c r="B22" s="18">
        <f>B20-B21</f>
        <v>0</v>
      </c>
      <c r="C22" s="18">
        <f>C20-C21</f>
        <v>-22500</v>
      </c>
      <c r="D22" s="18">
        <f>D20-D21</f>
        <v>0</v>
      </c>
      <c r="E22" s="18">
        <f>E20-E21</f>
        <v>0</v>
      </c>
      <c r="F22" s="19" t="str">
        <f t="shared" si="3"/>
        <v>-</v>
      </c>
      <c r="G22" s="19" t="str">
        <f t="shared" si="4"/>
        <v>-</v>
      </c>
    </row>
    <row r="23" spans="1:7" s="11" customFormat="1" ht="24.95" customHeight="1" x14ac:dyDescent="0.25">
      <c r="A23" s="13" t="s">
        <v>24</v>
      </c>
      <c r="B23" s="14">
        <v>210832.61</v>
      </c>
      <c r="C23" s="14">
        <v>36979.410000000003</v>
      </c>
      <c r="D23" s="14">
        <v>672395.04</v>
      </c>
      <c r="E23" s="14">
        <v>24094.84</v>
      </c>
      <c r="F23" s="15">
        <f t="shared" si="3"/>
        <v>0.1142842181766853</v>
      </c>
      <c r="G23" s="15">
        <f t="shared" si="4"/>
        <v>3.5834351187361523E-2</v>
      </c>
    </row>
    <row r="24" spans="1:7" s="11" customFormat="1" ht="24.95" customHeight="1" x14ac:dyDescent="0.25">
      <c r="A24" s="13" t="s">
        <v>25</v>
      </c>
      <c r="B24" s="14">
        <v>24094.84</v>
      </c>
      <c r="C24" s="14">
        <v>33330</v>
      </c>
      <c r="D24" s="14">
        <v>650258.55000000005</v>
      </c>
      <c r="E24" s="14">
        <v>-361880.66</v>
      </c>
      <c r="F24" s="15">
        <f t="shared" si="3"/>
        <v>-15.019010709346896</v>
      </c>
      <c r="G24" s="15">
        <f t="shared" si="4"/>
        <v>-0.5565181111420987</v>
      </c>
    </row>
    <row r="25" spans="1:7" ht="30" customHeight="1" x14ac:dyDescent="0.25">
      <c r="A25" s="17" t="s">
        <v>26</v>
      </c>
      <c r="B25" s="18">
        <f>B20-B21+B23-B24</f>
        <v>186737.77</v>
      </c>
      <c r="C25" s="18">
        <f>C20-C21+C23-C24</f>
        <v>-18850.589999999997</v>
      </c>
      <c r="D25" s="18">
        <f>D20-D21+D23-D24</f>
        <v>22136.489999999991</v>
      </c>
      <c r="E25" s="18">
        <f>E20-E21+E23-E24</f>
        <v>385975.5</v>
      </c>
      <c r="F25" s="19">
        <f t="shared" si="3"/>
        <v>2.066938573808609</v>
      </c>
      <c r="G25" s="19">
        <f t="shared" si="4"/>
        <v>17.436165354127965</v>
      </c>
    </row>
    <row r="26" spans="1:7" ht="30" customHeight="1" x14ac:dyDescent="0.25">
      <c r="A26" s="17" t="s">
        <v>27</v>
      </c>
      <c r="B26" s="18">
        <f>B14+B25</f>
        <v>4.3655745685100555E-10</v>
      </c>
      <c r="C26" s="18">
        <f>C14+C25</f>
        <v>-1.4551915228366852E-10</v>
      </c>
      <c r="D26" s="18">
        <f>D14+D25</f>
        <v>-2.3283064365386963E-10</v>
      </c>
      <c r="E26" s="18">
        <f>E14+E25</f>
        <v>-9.3132257461547852E-10</v>
      </c>
      <c r="F26" s="19">
        <f t="shared" si="3"/>
        <v>-2.1333333333333333</v>
      </c>
      <c r="G26" s="19">
        <f t="shared" si="4"/>
        <v>4</v>
      </c>
    </row>
    <row r="27" spans="1:7" x14ac:dyDescent="0.25">
      <c r="A27" s="11"/>
      <c r="B27" s="11"/>
      <c r="C27" s="11"/>
      <c r="D27" s="11"/>
      <c r="E27" s="11"/>
      <c r="F27" s="11"/>
      <c r="G27" s="11"/>
    </row>
    <row r="28" spans="1:7" x14ac:dyDescent="0.25">
      <c r="A28" s="11"/>
      <c r="B28" s="11"/>
      <c r="C28" s="11"/>
      <c r="D28" s="11"/>
      <c r="E28" s="11"/>
      <c r="F28" s="11"/>
      <c r="G28" s="11"/>
    </row>
    <row r="29" spans="1:7" x14ac:dyDescent="0.25">
      <c r="C29" s="24"/>
    </row>
  </sheetData>
  <mergeCells count="3">
    <mergeCell ref="A4:G4"/>
    <mergeCell ref="A2:G2"/>
    <mergeCell ref="A3:G3"/>
  </mergeCells>
  <pageMargins left="0.39370078740157499" right="0.39370078740157499" top="0.39370078740157499" bottom="0.511811023622047" header="0" footer="0.31496062992126"/>
  <pageSetup paperSize="9" scale="88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7"/>
  <sheetViews>
    <sheetView zoomScaleNormal="100" workbookViewId="0">
      <pane ySplit="6" topLeftCell="A34" activePane="bottomLeft" state="frozen"/>
      <selection pane="bottomLeft" activeCell="A155" sqref="A155"/>
    </sheetView>
  </sheetViews>
  <sheetFormatPr defaultColWidth="9.140625" defaultRowHeight="15" x14ac:dyDescent="0.25"/>
  <cols>
    <col min="1" max="1" width="73.7109375" style="1" customWidth="1"/>
    <col min="2" max="5" width="19.7109375" style="1" customWidth="1"/>
    <col min="6" max="7" width="15" style="1" customWidth="1"/>
  </cols>
  <sheetData>
    <row r="1" spans="1:7" s="5" customFormat="1" ht="30" customHeight="1" x14ac:dyDescent="0.25">
      <c r="A1" s="63" t="s">
        <v>2</v>
      </c>
      <c r="B1" s="63"/>
      <c r="C1" s="63"/>
      <c r="D1" s="63"/>
      <c r="E1" s="63"/>
      <c r="F1" s="63"/>
      <c r="G1" s="63"/>
    </row>
    <row r="2" spans="1:7" s="5" customFormat="1" ht="30" customHeight="1" x14ac:dyDescent="0.25">
      <c r="A2" s="63" t="s">
        <v>28</v>
      </c>
      <c r="B2" s="63"/>
      <c r="C2" s="63"/>
      <c r="D2" s="63"/>
      <c r="E2" s="63"/>
      <c r="F2" s="63"/>
      <c r="G2" s="63"/>
    </row>
    <row r="3" spans="1:7" s="6" customFormat="1" ht="24.95" customHeight="1" x14ac:dyDescent="0.3">
      <c r="A3" s="63" t="s">
        <v>29</v>
      </c>
      <c r="B3" s="63"/>
      <c r="C3" s="63"/>
      <c r="D3" s="63"/>
      <c r="E3" s="63"/>
      <c r="F3" s="63"/>
      <c r="G3" s="63"/>
    </row>
    <row r="4" spans="1:7" s="7" customFormat="1" ht="24.95" customHeight="1" x14ac:dyDescent="0.25">
      <c r="A4" s="8" t="s">
        <v>30</v>
      </c>
      <c r="B4" s="9"/>
      <c r="C4" s="9"/>
      <c r="D4" s="9"/>
      <c r="E4" s="9"/>
      <c r="F4" s="9"/>
      <c r="G4" s="9"/>
    </row>
    <row r="5" spans="1:7" ht="57.6" customHeight="1" x14ac:dyDescent="0.25">
      <c r="A5" s="10" t="s">
        <v>31</v>
      </c>
      <c r="B5" s="60" t="s">
        <v>6</v>
      </c>
      <c r="C5" s="60" t="s">
        <v>7</v>
      </c>
      <c r="D5" s="60" t="s">
        <v>8</v>
      </c>
      <c r="E5" s="60" t="s">
        <v>9</v>
      </c>
      <c r="F5" s="10" t="s">
        <v>10</v>
      </c>
      <c r="G5" s="10" t="s">
        <v>11</v>
      </c>
    </row>
    <row r="6" spans="1:7" s="11" customFormat="1" ht="15.95" customHeight="1" x14ac:dyDescent="0.25">
      <c r="A6" s="12" t="s">
        <v>12</v>
      </c>
      <c r="B6" s="12">
        <f>COLUMN()</f>
        <v>2</v>
      </c>
      <c r="C6" s="12">
        <v>3</v>
      </c>
      <c r="D6" s="12">
        <f>COLUMN()</f>
        <v>4</v>
      </c>
      <c r="E6" s="12">
        <f>COLUMN()</f>
        <v>5</v>
      </c>
      <c r="F6" s="12" t="str">
        <f>_xlfn.CONCAT(TEXT(COLUMN(),"@")," (",TEXT(E6,"@")," / ",TEXT(B6,"@"),")")</f>
        <v>6 (5 / 2)</v>
      </c>
      <c r="G6" s="12" t="str">
        <f>_xlfn.CONCAT(TEXT(COLUMN(),"@")," (",TEXT(E6,"@")," / ",TEXT(D6,"@"),")")</f>
        <v>7 (5 / 4)</v>
      </c>
    </row>
    <row r="7" spans="1:7" x14ac:dyDescent="0.25">
      <c r="A7" s="25" t="s">
        <v>13</v>
      </c>
      <c r="B7" s="26">
        <f>SUBTOTAL(9,B10:B44)</f>
        <v>3868299.5100000002</v>
      </c>
      <c r="C7" s="26">
        <f>SUBTOTAL(9,C10:C44)</f>
        <v>9725684.7300000004</v>
      </c>
      <c r="D7" s="26">
        <f>SUBTOTAL(9,D10:D44)</f>
        <v>10541287.870000001</v>
      </c>
      <c r="E7" s="26">
        <f>SUBTOTAL(9,E10:E44)</f>
        <v>6875801.5599999987</v>
      </c>
      <c r="F7" s="27">
        <f t="shared" ref="F7:F45" si="0">IF(B7&lt;&gt;0,E7/B7,"-")</f>
        <v>1.7774739371202408</v>
      </c>
      <c r="G7" s="27">
        <f>+E7/D7</f>
        <v>0.65227338867845552</v>
      </c>
    </row>
    <row r="8" spans="1:7" x14ac:dyDescent="0.25">
      <c r="A8" s="28" t="s">
        <v>32</v>
      </c>
      <c r="B8" s="29">
        <f>SUBTOTAL(9,B10:B23)</f>
        <v>634768.46000000008</v>
      </c>
      <c r="C8" s="29">
        <f>SUBTOTAL(9,C10:C23)</f>
        <v>6129600.8500000006</v>
      </c>
      <c r="D8" s="29">
        <f>SUBTOTAL(9,D10:D23)</f>
        <v>6382221.5499999998</v>
      </c>
      <c r="E8" s="29">
        <f>SUBTOTAL(9,E10:E23)</f>
        <v>3326468.76</v>
      </c>
      <c r="F8" s="30">
        <f t="shared" si="0"/>
        <v>5.2404443031085686</v>
      </c>
      <c r="G8" s="30">
        <f>+E8/D8</f>
        <v>0.52120860016211756</v>
      </c>
    </row>
    <row r="9" spans="1:7" x14ac:dyDescent="0.25">
      <c r="A9" s="31" t="s">
        <v>33</v>
      </c>
      <c r="B9" s="32">
        <f>SUBTOTAL(9,B10:B10)</f>
        <v>0</v>
      </c>
      <c r="C9" s="32">
        <f>SUBTOTAL(9,C10:C10)</f>
        <v>0</v>
      </c>
      <c r="D9" s="32">
        <f>SUBTOTAL(9,D10:D10)</f>
        <v>57705.25</v>
      </c>
      <c r="E9" s="32">
        <f>SUBTOTAL(9,E10:E10)</f>
        <v>0</v>
      </c>
      <c r="F9" s="33" t="str">
        <f t="shared" si="0"/>
        <v>-</v>
      </c>
      <c r="G9" s="33"/>
    </row>
    <row r="10" spans="1:7" x14ac:dyDescent="0.25">
      <c r="A10" s="34" t="s">
        <v>34</v>
      </c>
      <c r="B10" s="35"/>
      <c r="C10" s="35"/>
      <c r="D10" s="35">
        <v>57705.25</v>
      </c>
      <c r="E10" s="35">
        <v>0</v>
      </c>
      <c r="F10" s="36" t="str">
        <f t="shared" si="0"/>
        <v>-</v>
      </c>
      <c r="G10" s="36"/>
    </row>
    <row r="11" spans="1:7" x14ac:dyDescent="0.25">
      <c r="A11" s="31" t="s">
        <v>35</v>
      </c>
      <c r="B11" s="32">
        <f>SUBTOTAL(9,B12:B14)</f>
        <v>800</v>
      </c>
      <c r="C11" s="32">
        <f>SUBTOTAL(9,C12:C13)</f>
        <v>6093047.1500000004</v>
      </c>
      <c r="D11" s="32">
        <f>SUBTOTAL(9,D12:D13)</f>
        <v>0</v>
      </c>
      <c r="E11" s="32">
        <f>SUBTOTAL(9,E12:E13)</f>
        <v>0</v>
      </c>
      <c r="F11" s="33">
        <f t="shared" si="0"/>
        <v>0</v>
      </c>
      <c r="G11" s="33"/>
    </row>
    <row r="12" spans="1:7" x14ac:dyDescent="0.25">
      <c r="A12" s="34" t="s">
        <v>36</v>
      </c>
      <c r="B12" s="35">
        <v>0</v>
      </c>
      <c r="C12" s="35">
        <v>140766.15</v>
      </c>
      <c r="D12" s="35">
        <v>0</v>
      </c>
      <c r="E12" s="35">
        <v>0</v>
      </c>
      <c r="F12" s="36" t="str">
        <f t="shared" si="0"/>
        <v>-</v>
      </c>
      <c r="G12" s="36"/>
    </row>
    <row r="13" spans="1:7" x14ac:dyDescent="0.25">
      <c r="A13" s="34" t="s">
        <v>37</v>
      </c>
      <c r="B13" s="35">
        <v>0</v>
      </c>
      <c r="C13" s="35">
        <v>5952281</v>
      </c>
      <c r="D13" s="35">
        <v>0</v>
      </c>
      <c r="E13" s="35">
        <v>0</v>
      </c>
      <c r="F13" s="36" t="str">
        <f t="shared" si="0"/>
        <v>-</v>
      </c>
      <c r="G13" s="36"/>
    </row>
    <row r="14" spans="1:7" x14ac:dyDescent="0.25">
      <c r="A14" s="34" t="s">
        <v>257</v>
      </c>
      <c r="B14" s="35">
        <v>800</v>
      </c>
      <c r="C14" s="35"/>
      <c r="D14" s="35"/>
      <c r="E14" s="35"/>
      <c r="F14" s="36"/>
      <c r="G14" s="36"/>
    </row>
    <row r="15" spans="1:7" x14ac:dyDescent="0.25">
      <c r="A15" s="31" t="s">
        <v>38</v>
      </c>
      <c r="B15" s="32">
        <f>SUBTOTAL(9,B16:B16)</f>
        <v>3403.66</v>
      </c>
      <c r="C15" s="32">
        <f>SUBTOTAL(9,C16:C16)</f>
        <v>0</v>
      </c>
      <c r="D15" s="32">
        <f>SUBTOTAL(9,D16:D16)</f>
        <v>0</v>
      </c>
      <c r="E15" s="32">
        <f>SUBTOTAL(9,E16:E16)</f>
        <v>7099.01</v>
      </c>
      <c r="F15" s="33">
        <f t="shared" si="0"/>
        <v>2.085698924099352</v>
      </c>
      <c r="G15" s="33"/>
    </row>
    <row r="16" spans="1:7" x14ac:dyDescent="0.25">
      <c r="A16" s="34" t="s">
        <v>39</v>
      </c>
      <c r="B16" s="35">
        <v>3403.66</v>
      </c>
      <c r="C16" s="35"/>
      <c r="D16" s="35">
        <v>0</v>
      </c>
      <c r="E16" s="35">
        <v>7099.01</v>
      </c>
      <c r="F16" s="36">
        <f t="shared" si="0"/>
        <v>2.085698924099352</v>
      </c>
      <c r="G16" s="36"/>
    </row>
    <row r="17" spans="1:7" x14ac:dyDescent="0.25">
      <c r="A17" s="31" t="s">
        <v>40</v>
      </c>
      <c r="B17" s="32">
        <f>SUBTOTAL(9,B18:B18)</f>
        <v>3500</v>
      </c>
      <c r="C17" s="32">
        <f>SUBTOTAL(9,C18:C18)</f>
        <v>5000</v>
      </c>
      <c r="D17" s="32">
        <f>SUBTOTAL(9,D18:D18)</f>
        <v>0</v>
      </c>
      <c r="E17" s="32">
        <f>SUBTOTAL(9,E18:E18)</f>
        <v>0</v>
      </c>
      <c r="F17" s="33">
        <f t="shared" si="0"/>
        <v>0</v>
      </c>
      <c r="G17" s="33"/>
    </row>
    <row r="18" spans="1:7" x14ac:dyDescent="0.25">
      <c r="A18" s="34" t="s">
        <v>41</v>
      </c>
      <c r="B18" s="35">
        <v>3500</v>
      </c>
      <c r="C18" s="35">
        <v>5000</v>
      </c>
      <c r="D18" s="35">
        <v>0</v>
      </c>
      <c r="E18" s="35">
        <v>0</v>
      </c>
      <c r="F18" s="36">
        <f t="shared" si="0"/>
        <v>0</v>
      </c>
      <c r="G18" s="36"/>
    </row>
    <row r="19" spans="1:7" x14ac:dyDescent="0.25">
      <c r="A19" s="31" t="s">
        <v>42</v>
      </c>
      <c r="B19" s="32">
        <f>SUBTOTAL(9,B20:B20)</f>
        <v>19287.38</v>
      </c>
      <c r="C19" s="32">
        <f>SUBTOTAL(9,C20:C20)</f>
        <v>31553.7</v>
      </c>
      <c r="D19" s="32">
        <f>SUBTOTAL(9,D20:D20)</f>
        <v>7020.3</v>
      </c>
      <c r="E19" s="32">
        <f>SUBTOTAL(9,E20:E20)</f>
        <v>0</v>
      </c>
      <c r="F19" s="33">
        <f t="shared" si="0"/>
        <v>0</v>
      </c>
      <c r="G19" s="33"/>
    </row>
    <row r="20" spans="1:7" x14ac:dyDescent="0.25">
      <c r="A20" s="34" t="s">
        <v>43</v>
      </c>
      <c r="B20" s="35">
        <v>19287.38</v>
      </c>
      <c r="C20" s="35">
        <v>31553.7</v>
      </c>
      <c r="D20" s="35">
        <v>7020.3</v>
      </c>
      <c r="E20" s="35">
        <v>0</v>
      </c>
      <c r="F20" s="36">
        <f t="shared" si="0"/>
        <v>0</v>
      </c>
      <c r="G20" s="36"/>
    </row>
    <row r="21" spans="1:7" x14ac:dyDescent="0.25">
      <c r="A21" s="31" t="s">
        <v>44</v>
      </c>
      <c r="B21" s="32">
        <f>SUBTOTAL(9,B22:B23)</f>
        <v>607777.42000000004</v>
      </c>
      <c r="C21" s="32">
        <f>SUBTOTAL(9,C22:C23)</f>
        <v>0</v>
      </c>
      <c r="D21" s="32">
        <f>SUBTOTAL(9,D22:D23)</f>
        <v>6317496</v>
      </c>
      <c r="E21" s="32">
        <f>SUBTOTAL(9,E22:E23)</f>
        <v>3319369.75</v>
      </c>
      <c r="F21" s="33">
        <f t="shared" si="0"/>
        <v>5.4614890925036335</v>
      </c>
      <c r="G21" s="33"/>
    </row>
    <row r="22" spans="1:7" x14ac:dyDescent="0.25">
      <c r="A22" s="34" t="s">
        <v>45</v>
      </c>
      <c r="B22" s="35"/>
      <c r="C22" s="35"/>
      <c r="D22" s="35">
        <v>367715</v>
      </c>
      <c r="E22" s="35">
        <v>390031</v>
      </c>
      <c r="F22" s="36" t="str">
        <f t="shared" si="0"/>
        <v>-</v>
      </c>
      <c r="G22" s="36"/>
    </row>
    <row r="23" spans="1:7" x14ac:dyDescent="0.25">
      <c r="A23" s="34" t="s">
        <v>46</v>
      </c>
      <c r="B23" s="35">
        <v>607777.42000000004</v>
      </c>
      <c r="C23" s="35"/>
      <c r="D23" s="35">
        <v>5949781</v>
      </c>
      <c r="E23" s="35">
        <v>2929338.75</v>
      </c>
      <c r="F23" s="36">
        <f t="shared" si="0"/>
        <v>4.8197558079732543</v>
      </c>
      <c r="G23" s="36"/>
    </row>
    <row r="24" spans="1:7" x14ac:dyDescent="0.25">
      <c r="A24" s="28" t="s">
        <v>47</v>
      </c>
      <c r="B24" s="29">
        <f>SUBTOTAL(9,B26:B28)</f>
        <v>21.11</v>
      </c>
      <c r="C24" s="29">
        <f>SUBTOTAL(9,C26:C28)</f>
        <v>569</v>
      </c>
      <c r="D24" s="29">
        <f>SUBTOTAL(9,D26:D28)</f>
        <v>569</v>
      </c>
      <c r="E24" s="29">
        <f>SUBTOTAL(9,E26:E28)</f>
        <v>56.52</v>
      </c>
      <c r="F24" s="30">
        <f t="shared" si="0"/>
        <v>2.6774040738986264</v>
      </c>
      <c r="G24" s="30">
        <f>+E24/D24</f>
        <v>9.9332161687170475E-2</v>
      </c>
    </row>
    <row r="25" spans="1:7" x14ac:dyDescent="0.25">
      <c r="A25" s="31" t="s">
        <v>48</v>
      </c>
      <c r="B25" s="32">
        <f>SUBTOTAL(9,B26:B28)</f>
        <v>21.11</v>
      </c>
      <c r="C25" s="32">
        <f>SUBTOTAL(9,C26:C28)</f>
        <v>569</v>
      </c>
      <c r="D25" s="32">
        <f>SUBTOTAL(9,D26:D28)</f>
        <v>569</v>
      </c>
      <c r="E25" s="32">
        <f>SUBTOTAL(9,E26:E28)</f>
        <v>56.52</v>
      </c>
      <c r="F25" s="33">
        <f t="shared" si="0"/>
        <v>2.6774040738986264</v>
      </c>
      <c r="G25" s="33"/>
    </row>
    <row r="26" spans="1:7" x14ac:dyDescent="0.25">
      <c r="A26" s="34" t="s">
        <v>49</v>
      </c>
      <c r="B26" s="35">
        <v>21.11</v>
      </c>
      <c r="C26" s="35">
        <v>236</v>
      </c>
      <c r="D26" s="35">
        <v>236</v>
      </c>
      <c r="E26" s="35">
        <v>56.52</v>
      </c>
      <c r="F26" s="36">
        <f t="shared" si="0"/>
        <v>2.6774040738986264</v>
      </c>
      <c r="G26" s="36"/>
    </row>
    <row r="27" spans="1:7" x14ac:dyDescent="0.25">
      <c r="A27" s="34" t="s">
        <v>50</v>
      </c>
      <c r="B27" s="35">
        <v>0</v>
      </c>
      <c r="C27" s="35">
        <v>133</v>
      </c>
      <c r="D27" s="35">
        <v>133</v>
      </c>
      <c r="E27" s="35">
        <v>0</v>
      </c>
      <c r="F27" s="36" t="str">
        <f t="shared" si="0"/>
        <v>-</v>
      </c>
      <c r="G27" s="36"/>
    </row>
    <row r="28" spans="1:7" x14ac:dyDescent="0.25">
      <c r="A28" s="34" t="s">
        <v>51</v>
      </c>
      <c r="B28" s="35">
        <v>0</v>
      </c>
      <c r="C28" s="35">
        <v>200</v>
      </c>
      <c r="D28" s="35">
        <v>200</v>
      </c>
      <c r="E28" s="35">
        <v>0</v>
      </c>
      <c r="F28" s="36" t="str">
        <f t="shared" si="0"/>
        <v>-</v>
      </c>
      <c r="G28" s="36"/>
    </row>
    <row r="29" spans="1:7" x14ac:dyDescent="0.25">
      <c r="A29" s="28" t="s">
        <v>52</v>
      </c>
      <c r="B29" s="29">
        <f>SUBTOTAL(9,B31:B31)</f>
        <v>776688.57</v>
      </c>
      <c r="C29" s="29">
        <f>SUBTOTAL(9,C31:C31)</f>
        <v>856811.88</v>
      </c>
      <c r="D29" s="29">
        <f>SUBTOTAL(9,D31:D31)</f>
        <v>864079.45</v>
      </c>
      <c r="E29" s="29">
        <f>SUBTOTAL(9,E31:E31)</f>
        <v>690602.58</v>
      </c>
      <c r="F29" s="30">
        <f t="shared" si="0"/>
        <v>0.88916279532734721</v>
      </c>
      <c r="G29" s="30">
        <f>+E29/D29</f>
        <v>0.79923504719386629</v>
      </c>
    </row>
    <row r="30" spans="1:7" x14ac:dyDescent="0.25">
      <c r="A30" s="31" t="s">
        <v>53</v>
      </c>
      <c r="B30" s="32">
        <f>SUBTOTAL(9,B31:B31)</f>
        <v>776688.57</v>
      </c>
      <c r="C30" s="32">
        <f>SUBTOTAL(9,C31:C31)</f>
        <v>856811.88</v>
      </c>
      <c r="D30" s="32">
        <f>SUBTOTAL(9,D31:D31)</f>
        <v>864079.45</v>
      </c>
      <c r="E30" s="32">
        <f>SUBTOTAL(9,E31:E31)</f>
        <v>690602.58</v>
      </c>
      <c r="F30" s="33">
        <f t="shared" si="0"/>
        <v>0.88916279532734721</v>
      </c>
      <c r="G30" s="33"/>
    </row>
    <row r="31" spans="1:7" x14ac:dyDescent="0.25">
      <c r="A31" s="34" t="s">
        <v>54</v>
      </c>
      <c r="B31" s="35">
        <v>776688.57</v>
      </c>
      <c r="C31" s="35">
        <v>856811.88</v>
      </c>
      <c r="D31" s="35">
        <v>864079.45</v>
      </c>
      <c r="E31" s="35">
        <v>690602.58</v>
      </c>
      <c r="F31" s="36">
        <f t="shared" si="0"/>
        <v>0.88916279532734721</v>
      </c>
      <c r="G31" s="36"/>
    </row>
    <row r="32" spans="1:7" x14ac:dyDescent="0.25">
      <c r="A32" s="28" t="s">
        <v>55</v>
      </c>
      <c r="B32" s="29">
        <f>SUBTOTAL(9,B34:B37)</f>
        <v>371755.45999999996</v>
      </c>
      <c r="C32" s="29">
        <f>SUBTOTAL(9,C34:C37)</f>
        <v>470577</v>
      </c>
      <c r="D32" s="29">
        <f>SUBTOTAL(9,D34:D37)</f>
        <v>515391</v>
      </c>
      <c r="E32" s="29">
        <f>SUBTOTAL(9,E34:E37)</f>
        <v>412159.07999999996</v>
      </c>
      <c r="F32" s="30">
        <f t="shared" si="0"/>
        <v>1.1086833263995639</v>
      </c>
      <c r="G32" s="30">
        <f>+E32/D32</f>
        <v>0.79970174100828295</v>
      </c>
    </row>
    <row r="33" spans="1:7" x14ac:dyDescent="0.25">
      <c r="A33" s="31" t="s">
        <v>56</v>
      </c>
      <c r="B33" s="32">
        <f>SUBTOTAL(9,B34:B35)</f>
        <v>360255.45999999996</v>
      </c>
      <c r="C33" s="32">
        <f>SUBTOTAL(9,C34:C35)</f>
        <v>418577</v>
      </c>
      <c r="D33" s="32">
        <f>SUBTOTAL(9,D34:D35)</f>
        <v>463391</v>
      </c>
      <c r="E33" s="32">
        <f>SUBTOTAL(9,E34:E35)</f>
        <v>359516.07999999996</v>
      </c>
      <c r="F33" s="33">
        <f t="shared" si="0"/>
        <v>0.99794762305615015</v>
      </c>
      <c r="G33" s="33"/>
    </row>
    <row r="34" spans="1:7" x14ac:dyDescent="0.25">
      <c r="A34" s="34" t="s">
        <v>57</v>
      </c>
      <c r="B34" s="35">
        <v>265150.90999999997</v>
      </c>
      <c r="C34" s="35">
        <v>284246</v>
      </c>
      <c r="D34" s="35">
        <v>286246</v>
      </c>
      <c r="E34" s="35">
        <v>267385.36</v>
      </c>
      <c r="F34" s="36">
        <f t="shared" si="0"/>
        <v>1.0084270878044508</v>
      </c>
      <c r="G34" s="36"/>
    </row>
    <row r="35" spans="1:7" x14ac:dyDescent="0.25">
      <c r="A35" s="34" t="s">
        <v>58</v>
      </c>
      <c r="B35" s="35">
        <v>95104.55</v>
      </c>
      <c r="C35" s="35">
        <v>134331</v>
      </c>
      <c r="D35" s="35">
        <v>177145</v>
      </c>
      <c r="E35" s="35">
        <v>92130.72</v>
      </c>
      <c r="F35" s="36">
        <f t="shared" si="0"/>
        <v>0.96873093874057548</v>
      </c>
      <c r="G35" s="36"/>
    </row>
    <row r="36" spans="1:7" x14ac:dyDescent="0.25">
      <c r="A36" s="31" t="s">
        <v>59</v>
      </c>
      <c r="B36" s="32">
        <f>SUBTOTAL(9,B37:B37)</f>
        <v>11500</v>
      </c>
      <c r="C36" s="32">
        <f>SUBTOTAL(9,C37:C37)</f>
        <v>52000</v>
      </c>
      <c r="D36" s="32">
        <f>SUBTOTAL(9,D37:D37)</f>
        <v>52000</v>
      </c>
      <c r="E36" s="32">
        <f>SUBTOTAL(9,E37:E37)</f>
        <v>52643</v>
      </c>
      <c r="F36" s="33">
        <f t="shared" si="0"/>
        <v>4.5776521739130436</v>
      </c>
      <c r="G36" s="33"/>
    </row>
    <row r="37" spans="1:7" x14ac:dyDescent="0.25">
      <c r="A37" s="34" t="s">
        <v>60</v>
      </c>
      <c r="B37" s="35">
        <v>11500</v>
      </c>
      <c r="C37" s="35">
        <v>52000</v>
      </c>
      <c r="D37" s="35">
        <v>52000</v>
      </c>
      <c r="E37" s="35">
        <v>52643</v>
      </c>
      <c r="F37" s="36">
        <f t="shared" si="0"/>
        <v>4.5776521739130436</v>
      </c>
      <c r="G37" s="36"/>
    </row>
    <row r="38" spans="1:7" x14ac:dyDescent="0.25">
      <c r="A38" s="28" t="s">
        <v>61</v>
      </c>
      <c r="B38" s="29">
        <f>SUBTOTAL(9,B40:B41)</f>
        <v>2085063.19</v>
      </c>
      <c r="C38" s="29">
        <f>SUBTOTAL(9,C40:C41)</f>
        <v>2267726</v>
      </c>
      <c r="D38" s="29">
        <f>SUBTOTAL(9,D40:D41)</f>
        <v>2778626.87</v>
      </c>
      <c r="E38" s="29">
        <f>SUBTOTAL(9,E40:E41)</f>
        <v>2445285.56</v>
      </c>
      <c r="F38" s="30">
        <f t="shared" si="0"/>
        <v>1.1727632868527118</v>
      </c>
      <c r="G38" s="30">
        <f>+E38/D38</f>
        <v>0.88003379885259658</v>
      </c>
    </row>
    <row r="39" spans="1:7" x14ac:dyDescent="0.25">
      <c r="A39" s="31" t="s">
        <v>62</v>
      </c>
      <c r="B39" s="32">
        <f>SUBTOTAL(9,B40:B41)</f>
        <v>2085063.19</v>
      </c>
      <c r="C39" s="32">
        <f>SUBTOTAL(9,C40:C41)</f>
        <v>2267726</v>
      </c>
      <c r="D39" s="32">
        <f>SUBTOTAL(9,D40:D41)</f>
        <v>2778626.87</v>
      </c>
      <c r="E39" s="32">
        <f>SUBTOTAL(9,E40:E41)</f>
        <v>2445285.56</v>
      </c>
      <c r="F39" s="33">
        <f t="shared" si="0"/>
        <v>1.1727632868527118</v>
      </c>
      <c r="G39" s="33"/>
    </row>
    <row r="40" spans="1:7" x14ac:dyDescent="0.25">
      <c r="A40" s="34" t="s">
        <v>63</v>
      </c>
      <c r="B40" s="35">
        <v>1898814.75</v>
      </c>
      <c r="C40" s="35">
        <v>2139726</v>
      </c>
      <c r="D40" s="35">
        <v>2407455.14</v>
      </c>
      <c r="E40" s="35">
        <v>2239230.71</v>
      </c>
      <c r="F40" s="36">
        <f t="shared" si="0"/>
        <v>1.1792781312658331</v>
      </c>
      <c r="G40" s="36"/>
    </row>
    <row r="41" spans="1:7" x14ac:dyDescent="0.25">
      <c r="A41" s="34" t="s">
        <v>64</v>
      </c>
      <c r="B41" s="35">
        <v>186248.44</v>
      </c>
      <c r="C41" s="35">
        <v>128000</v>
      </c>
      <c r="D41" s="35">
        <v>371171.73</v>
      </c>
      <c r="E41" s="35">
        <v>206054.85</v>
      </c>
      <c r="F41" s="36">
        <f t="shared" si="0"/>
        <v>1.1063440316600772</v>
      </c>
      <c r="G41" s="36"/>
    </row>
    <row r="42" spans="1:7" x14ac:dyDescent="0.25">
      <c r="A42" s="28" t="s">
        <v>65</v>
      </c>
      <c r="B42" s="29">
        <f>SUBTOTAL(9,B44:B44)</f>
        <v>2.72</v>
      </c>
      <c r="C42" s="29">
        <f>SUBTOTAL(9,C44:C44)</f>
        <v>400</v>
      </c>
      <c r="D42" s="29">
        <f>SUBTOTAL(9,D44:D44)</f>
        <v>400</v>
      </c>
      <c r="E42" s="29">
        <f>SUBTOTAL(9,E44:E44)</f>
        <v>1229.06</v>
      </c>
      <c r="F42" s="30">
        <f t="shared" si="0"/>
        <v>451.86029411764702</v>
      </c>
      <c r="G42" s="30">
        <f>+E42/D42</f>
        <v>3.0726499999999999</v>
      </c>
    </row>
    <row r="43" spans="1:7" x14ac:dyDescent="0.25">
      <c r="A43" s="31" t="s">
        <v>66</v>
      </c>
      <c r="B43" s="32">
        <f>SUBTOTAL(9,B44:B44)</f>
        <v>2.72</v>
      </c>
      <c r="C43" s="32">
        <f>SUBTOTAL(9,C44:C44)</f>
        <v>400</v>
      </c>
      <c r="D43" s="32">
        <f>SUBTOTAL(9,D44:D44)</f>
        <v>400</v>
      </c>
      <c r="E43" s="32">
        <f>SUBTOTAL(9,E44:E44)</f>
        <v>1229.06</v>
      </c>
      <c r="F43" s="33">
        <f t="shared" si="0"/>
        <v>451.86029411764702</v>
      </c>
      <c r="G43" s="33"/>
    </row>
    <row r="44" spans="1:7" x14ac:dyDescent="0.25">
      <c r="A44" s="34" t="s">
        <v>67</v>
      </c>
      <c r="B44" s="35">
        <v>2.72</v>
      </c>
      <c r="C44" s="35">
        <v>400</v>
      </c>
      <c r="D44" s="35">
        <v>400</v>
      </c>
      <c r="E44" s="35">
        <v>1229.06</v>
      </c>
      <c r="F44" s="36">
        <f t="shared" si="0"/>
        <v>451.86029411764702</v>
      </c>
      <c r="G44" s="36"/>
    </row>
    <row r="45" spans="1:7" ht="20.100000000000001" customHeight="1" x14ac:dyDescent="0.25">
      <c r="A45" s="37" t="s">
        <v>68</v>
      </c>
      <c r="B45" s="38">
        <f>IFERROR(SUBTOTAL(9,B10:B44),0)</f>
        <v>3868299.5100000002</v>
      </c>
      <c r="C45" s="38">
        <f>IFERROR(SUBTOTAL(9,C10:C44),0)</f>
        <v>9725684.7300000004</v>
      </c>
      <c r="D45" s="38">
        <f>IFERROR(SUBTOTAL(9,D10:D44),0)</f>
        <v>10541287.870000001</v>
      </c>
      <c r="E45" s="38">
        <f>IFERROR(SUBTOTAL(9,E10:E44),0)</f>
        <v>6875801.5599999987</v>
      </c>
      <c r="F45" s="39">
        <f t="shared" si="0"/>
        <v>1.7774739371202408</v>
      </c>
      <c r="G45" s="39">
        <f>+E45/D45</f>
        <v>0.65227338867845552</v>
      </c>
    </row>
    <row r="46" spans="1:7" x14ac:dyDescent="0.25">
      <c r="A46" s="11"/>
      <c r="B46" s="11"/>
      <c r="C46" s="11"/>
      <c r="D46" s="11"/>
      <c r="E46" s="11"/>
      <c r="F46" s="11"/>
      <c r="G46" s="11"/>
    </row>
    <row r="47" spans="1:7" x14ac:dyDescent="0.25">
      <c r="A47" s="11"/>
      <c r="B47" s="11"/>
      <c r="C47" s="11"/>
      <c r="D47" s="11"/>
      <c r="E47" s="11"/>
      <c r="F47" s="11"/>
      <c r="G47" s="11"/>
    </row>
    <row r="48" spans="1:7" s="7" customFormat="1" ht="24.95" customHeight="1" x14ac:dyDescent="0.25">
      <c r="A48" s="8" t="s">
        <v>69</v>
      </c>
      <c r="B48" s="9"/>
      <c r="C48" s="9"/>
      <c r="D48" s="9"/>
      <c r="E48" s="9"/>
      <c r="F48" s="9"/>
      <c r="G48" s="9"/>
    </row>
    <row r="49" spans="1:7" ht="57.6" customHeight="1" x14ac:dyDescent="0.25">
      <c r="A49" s="40" t="s">
        <v>31</v>
      </c>
      <c r="B49" s="10" t="s">
        <v>6</v>
      </c>
      <c r="C49" s="10" t="s">
        <v>7</v>
      </c>
      <c r="D49" s="10" t="s">
        <v>8</v>
      </c>
      <c r="E49" s="10" t="s">
        <v>9</v>
      </c>
      <c r="F49" s="10" t="s">
        <v>10</v>
      </c>
      <c r="G49" s="10" t="s">
        <v>11</v>
      </c>
    </row>
    <row r="50" spans="1:7" s="11" customFormat="1" ht="15.95" customHeight="1" x14ac:dyDescent="0.25">
      <c r="A50" s="12" t="s">
        <v>12</v>
      </c>
      <c r="B50" s="12">
        <f>COLUMN()</f>
        <v>2</v>
      </c>
      <c r="C50" s="12">
        <v>3</v>
      </c>
      <c r="D50" s="12">
        <f>COLUMN()</f>
        <v>4</v>
      </c>
      <c r="E50" s="12">
        <f>COLUMN()</f>
        <v>5</v>
      </c>
      <c r="F50" s="12" t="str">
        <f>_xlfn.CONCAT(TEXT(COLUMN(),"@")," (",TEXT(E50,"@")," / ",TEXT(B50,"@"),")")</f>
        <v>6 (5 / 2)</v>
      </c>
      <c r="G50" s="12" t="str">
        <f>_xlfn.CONCAT(TEXT(COLUMN(),"@")," (",TEXT(E50,"@")," / ",TEXT(D50,"@"),")")</f>
        <v>7 (5 / 4)</v>
      </c>
    </row>
    <row r="51" spans="1:7" x14ac:dyDescent="0.25">
      <c r="A51" s="25" t="s">
        <v>16</v>
      </c>
      <c r="B51" s="26">
        <f>SUBTOTAL(9,B54:B104)</f>
        <v>2866895.6500000013</v>
      </c>
      <c r="C51" s="61">
        <f>SUBTOTAL(9,C54:C104)</f>
        <v>3270547.64</v>
      </c>
      <c r="D51" s="61">
        <f>SUBTOTAL(9,D54:D104)</f>
        <v>3622662.69</v>
      </c>
      <c r="E51" s="61">
        <f>SUBTOTAL(9,E54:E104)</f>
        <v>3430868.0399999986</v>
      </c>
      <c r="F51" s="27">
        <f t="shared" ref="F51:F82" si="1">IF(B51&lt;&gt;0,E51/B51,"-")</f>
        <v>1.1967188411618668</v>
      </c>
      <c r="G51" s="27">
        <f>+E51/D51</f>
        <v>0.94705699469911142</v>
      </c>
    </row>
    <row r="52" spans="1:7" x14ac:dyDescent="0.25">
      <c r="A52" s="28" t="s">
        <v>70</v>
      </c>
      <c r="B52" s="29">
        <f>SUBTOTAL(9,B54:B60)</f>
        <v>1702064.5699999998</v>
      </c>
      <c r="C52" s="29">
        <f>SUBTOTAL(9,C54:C60)</f>
        <v>1908494.32</v>
      </c>
      <c r="D52" s="29">
        <f>SUBTOTAL(9,D54:D60)</f>
        <v>2138101.69</v>
      </c>
      <c r="E52" s="29">
        <f>SUBTOTAL(9,E54:E60)</f>
        <v>2179963.71</v>
      </c>
      <c r="F52" s="30">
        <f t="shared" si="1"/>
        <v>1.280776151753162</v>
      </c>
      <c r="G52" s="30">
        <f>+E52/D52</f>
        <v>1.0195790594038583</v>
      </c>
    </row>
    <row r="53" spans="1:7" x14ac:dyDescent="0.25">
      <c r="A53" s="31" t="s">
        <v>71</v>
      </c>
      <c r="B53" s="32">
        <f>SUBTOTAL(9,B54:B56)</f>
        <v>1373633.73</v>
      </c>
      <c r="C53" s="32">
        <f>SUBTOTAL(9,C54:C56)</f>
        <v>1557588.86</v>
      </c>
      <c r="D53" s="32">
        <f>SUBTOTAL(9,D54:D56)</f>
        <v>1778312.69</v>
      </c>
      <c r="E53" s="32">
        <f>SUBTOTAL(9,E54:E56)</f>
        <v>1811960.61</v>
      </c>
      <c r="F53" s="33">
        <f t="shared" si="1"/>
        <v>1.3191002597177053</v>
      </c>
      <c r="G53" s="33"/>
    </row>
    <row r="54" spans="1:7" x14ac:dyDescent="0.25">
      <c r="A54" s="34" t="s">
        <v>72</v>
      </c>
      <c r="B54" s="35">
        <v>1373497.78</v>
      </c>
      <c r="C54" s="35">
        <v>1556754.86</v>
      </c>
      <c r="D54" s="35">
        <v>1774978.69</v>
      </c>
      <c r="E54" s="35">
        <v>1809929.55</v>
      </c>
      <c r="F54" s="36">
        <f t="shared" si="1"/>
        <v>1.3177520752891205</v>
      </c>
      <c r="G54" s="36"/>
    </row>
    <row r="55" spans="1:7" x14ac:dyDescent="0.25">
      <c r="A55" s="34" t="s">
        <v>73</v>
      </c>
      <c r="B55" s="35"/>
      <c r="C55" s="35">
        <v>0</v>
      </c>
      <c r="D55" s="35">
        <v>2500</v>
      </c>
      <c r="E55" s="35">
        <v>2031.06</v>
      </c>
      <c r="F55" s="36" t="str">
        <f t="shared" si="1"/>
        <v>-</v>
      </c>
      <c r="G55" s="36"/>
    </row>
    <row r="56" spans="1:7" x14ac:dyDescent="0.25">
      <c r="A56" s="34" t="s">
        <v>74</v>
      </c>
      <c r="B56" s="35">
        <v>135.94999999999999</v>
      </c>
      <c r="C56" s="35">
        <v>834</v>
      </c>
      <c r="D56" s="35">
        <v>834</v>
      </c>
      <c r="E56" s="35">
        <v>0</v>
      </c>
      <c r="F56" s="36">
        <f t="shared" si="1"/>
        <v>0</v>
      </c>
      <c r="G56" s="36"/>
    </row>
    <row r="57" spans="1:7" x14ac:dyDescent="0.25">
      <c r="A57" s="31" t="s">
        <v>75</v>
      </c>
      <c r="B57" s="32">
        <f>SUBTOTAL(9,B58:B58)</f>
        <v>104850.17000000001</v>
      </c>
      <c r="C57" s="32">
        <f>SUBTOTAL(9,C58:C58)</f>
        <v>99000</v>
      </c>
      <c r="D57" s="32">
        <f>SUBTOTAL(9,D58:D58)</f>
        <v>69600</v>
      </c>
      <c r="E57" s="32">
        <f>SUBTOTAL(9,E58:E58)</f>
        <v>70885.67</v>
      </c>
      <c r="F57" s="33">
        <f t="shared" si="1"/>
        <v>0.67606633351190548</v>
      </c>
      <c r="G57" s="33"/>
    </row>
    <row r="58" spans="1:7" x14ac:dyDescent="0.25">
      <c r="A58" s="34" t="s">
        <v>76</v>
      </c>
      <c r="B58" s="35">
        <v>104850.17000000001</v>
      </c>
      <c r="C58" s="35">
        <v>99000</v>
      </c>
      <c r="D58" s="35">
        <v>69600</v>
      </c>
      <c r="E58" s="35">
        <v>70885.67</v>
      </c>
      <c r="F58" s="36">
        <f t="shared" si="1"/>
        <v>0.67606633351190548</v>
      </c>
      <c r="G58" s="36"/>
    </row>
    <row r="59" spans="1:7" x14ac:dyDescent="0.25">
      <c r="A59" s="31" t="s">
        <v>77</v>
      </c>
      <c r="B59" s="32">
        <f>SUBTOTAL(9,B60:B60)</f>
        <v>223580.67</v>
      </c>
      <c r="C59" s="32">
        <f>SUBTOTAL(9,C60:C60)</f>
        <v>251905.46</v>
      </c>
      <c r="D59" s="32">
        <f>SUBTOTAL(9,D60:D60)</f>
        <v>290189</v>
      </c>
      <c r="E59" s="32">
        <f>SUBTOTAL(9,E60:E60)</f>
        <v>297117.43</v>
      </c>
      <c r="F59" s="33">
        <f t="shared" si="1"/>
        <v>1.3289048199023645</v>
      </c>
      <c r="G59" s="33"/>
    </row>
    <row r="60" spans="1:7" x14ac:dyDescent="0.25">
      <c r="A60" s="34" t="s">
        <v>78</v>
      </c>
      <c r="B60" s="35">
        <v>223580.67</v>
      </c>
      <c r="C60" s="35">
        <v>251905.46</v>
      </c>
      <c r="D60" s="35">
        <v>290189</v>
      </c>
      <c r="E60" s="35">
        <v>297117.43</v>
      </c>
      <c r="F60" s="36">
        <f t="shared" si="1"/>
        <v>1.3289048199023645</v>
      </c>
      <c r="G60" s="36"/>
    </row>
    <row r="61" spans="1:7" x14ac:dyDescent="0.25">
      <c r="A61" s="28" t="s">
        <v>79</v>
      </c>
      <c r="B61" s="29">
        <f>SUBTOTAL(9,B63:B92)</f>
        <v>1148220.31</v>
      </c>
      <c r="C61" s="29">
        <f>SUBTOTAL(9,C63:C92)</f>
        <v>1343231.32</v>
      </c>
      <c r="D61" s="29">
        <f>SUBTOTAL(9,D63:D92)</f>
        <v>1463292</v>
      </c>
      <c r="E61" s="29">
        <f>SUBTOTAL(9,E63:E92)</f>
        <v>1224313.2299999997</v>
      </c>
      <c r="F61" s="30">
        <f t="shared" si="1"/>
        <v>1.0662703135777138</v>
      </c>
      <c r="G61" s="30">
        <f>+E61/D61</f>
        <v>0.83668415463215795</v>
      </c>
    </row>
    <row r="62" spans="1:7" x14ac:dyDescent="0.25">
      <c r="A62" s="31" t="s">
        <v>80</v>
      </c>
      <c r="B62" s="32">
        <f>SUBTOTAL(9,B63:B66)</f>
        <v>124941.64</v>
      </c>
      <c r="C62" s="32">
        <f>SUBTOTAL(9,C63:C66)</f>
        <v>129375.23</v>
      </c>
      <c r="D62" s="32">
        <f>SUBTOTAL(9,D63:D66)</f>
        <v>142016</v>
      </c>
      <c r="E62" s="32">
        <f>SUBTOTAL(9,E63:E66)</f>
        <v>138417.64000000001</v>
      </c>
      <c r="F62" s="33">
        <f t="shared" si="1"/>
        <v>1.107858356909674</v>
      </c>
      <c r="G62" s="33"/>
    </row>
    <row r="63" spans="1:7" x14ac:dyDescent="0.25">
      <c r="A63" s="34" t="s">
        <v>81</v>
      </c>
      <c r="B63" s="35">
        <v>18015.400000000001</v>
      </c>
      <c r="C63" s="35">
        <v>17723.23</v>
      </c>
      <c r="D63" s="35">
        <v>21730</v>
      </c>
      <c r="E63" s="35">
        <v>18973.04</v>
      </c>
      <c r="F63" s="36">
        <f t="shared" si="1"/>
        <v>1.0531567436748559</v>
      </c>
      <c r="G63" s="36"/>
    </row>
    <row r="64" spans="1:7" x14ac:dyDescent="0.25">
      <c r="A64" s="34" t="s">
        <v>82</v>
      </c>
      <c r="B64" s="35">
        <v>95449.2</v>
      </c>
      <c r="C64" s="35">
        <v>100788</v>
      </c>
      <c r="D64" s="35">
        <v>103957</v>
      </c>
      <c r="E64" s="35">
        <v>106255.03</v>
      </c>
      <c r="F64" s="36">
        <f t="shared" si="1"/>
        <v>1.1132102731086275</v>
      </c>
      <c r="G64" s="36"/>
    </row>
    <row r="65" spans="1:7" x14ac:dyDescent="0.25">
      <c r="A65" s="34" t="s">
        <v>83</v>
      </c>
      <c r="B65" s="35">
        <v>11410.67</v>
      </c>
      <c r="C65" s="35">
        <v>10664</v>
      </c>
      <c r="D65" s="35">
        <v>15664</v>
      </c>
      <c r="E65" s="35">
        <v>12724.98</v>
      </c>
      <c r="F65" s="36">
        <f t="shared" si="1"/>
        <v>1.1151825440574479</v>
      </c>
      <c r="G65" s="36"/>
    </row>
    <row r="66" spans="1:7" x14ac:dyDescent="0.25">
      <c r="A66" s="34" t="s">
        <v>84</v>
      </c>
      <c r="B66" s="35">
        <v>66.37</v>
      </c>
      <c r="C66" s="35">
        <v>200</v>
      </c>
      <c r="D66" s="35">
        <v>665</v>
      </c>
      <c r="E66" s="35">
        <v>464.59</v>
      </c>
      <c r="F66" s="36">
        <f t="shared" si="1"/>
        <v>6.9999999999999991</v>
      </c>
      <c r="G66" s="36"/>
    </row>
    <row r="67" spans="1:7" x14ac:dyDescent="0.25">
      <c r="A67" s="31" t="s">
        <v>85</v>
      </c>
      <c r="B67" s="32">
        <f>SUBTOTAL(9,B68:B73)</f>
        <v>329547.22000000003</v>
      </c>
      <c r="C67" s="32">
        <f>SUBTOTAL(9,C68:C73)</f>
        <v>374845.68</v>
      </c>
      <c r="D67" s="32">
        <f>SUBTOTAL(9,D68:D73)</f>
        <v>395645</v>
      </c>
      <c r="E67" s="32">
        <f>SUBTOTAL(9,E68:E73)</f>
        <v>348809.05000000005</v>
      </c>
      <c r="F67" s="33">
        <f t="shared" si="1"/>
        <v>1.058449377907057</v>
      </c>
      <c r="G67" s="33"/>
    </row>
    <row r="68" spans="1:7" x14ac:dyDescent="0.25">
      <c r="A68" s="34" t="s">
        <v>86</v>
      </c>
      <c r="B68" s="35">
        <v>26355.570000000003</v>
      </c>
      <c r="C68" s="35">
        <v>31569.68</v>
      </c>
      <c r="D68" s="35">
        <v>32019</v>
      </c>
      <c r="E68" s="35">
        <v>32997.040000000001</v>
      </c>
      <c r="F68" s="36">
        <f t="shared" si="1"/>
        <v>1.251994929345106</v>
      </c>
      <c r="G68" s="36"/>
    </row>
    <row r="69" spans="1:7" x14ac:dyDescent="0.25">
      <c r="A69" s="34" t="s">
        <v>87</v>
      </c>
      <c r="B69" s="35">
        <v>153532.07</v>
      </c>
      <c r="C69" s="35">
        <v>140000</v>
      </c>
      <c r="D69" s="35">
        <v>155000</v>
      </c>
      <c r="E69" s="35">
        <v>143576.23000000001</v>
      </c>
      <c r="F69" s="36">
        <f t="shared" si="1"/>
        <v>0.93515465531077646</v>
      </c>
      <c r="G69" s="36"/>
    </row>
    <row r="70" spans="1:7" x14ac:dyDescent="0.25">
      <c r="A70" s="34" t="s">
        <v>88</v>
      </c>
      <c r="B70" s="35">
        <v>103635.37</v>
      </c>
      <c r="C70" s="35">
        <v>134542</v>
      </c>
      <c r="D70" s="35">
        <v>139542</v>
      </c>
      <c r="E70" s="35">
        <v>112562.26</v>
      </c>
      <c r="F70" s="36">
        <f t="shared" si="1"/>
        <v>1.0861374837567521</v>
      </c>
      <c r="G70" s="36"/>
    </row>
    <row r="71" spans="1:7" x14ac:dyDescent="0.25">
      <c r="A71" s="34" t="s">
        <v>89</v>
      </c>
      <c r="B71" s="35">
        <v>26440.14</v>
      </c>
      <c r="C71" s="35">
        <v>26389</v>
      </c>
      <c r="D71" s="35">
        <v>28389</v>
      </c>
      <c r="E71" s="35">
        <v>27067.25</v>
      </c>
      <c r="F71" s="36">
        <f t="shared" si="1"/>
        <v>1.0237181043670722</v>
      </c>
      <c r="G71" s="36"/>
    </row>
    <row r="72" spans="1:7" x14ac:dyDescent="0.25">
      <c r="A72" s="34" t="s">
        <v>90</v>
      </c>
      <c r="B72" s="35">
        <v>12819.58</v>
      </c>
      <c r="C72" s="35">
        <v>34945</v>
      </c>
      <c r="D72" s="35">
        <v>30695</v>
      </c>
      <c r="E72" s="35">
        <v>27790.77</v>
      </c>
      <c r="F72" s="36">
        <f t="shared" si="1"/>
        <v>2.1678377918777372</v>
      </c>
      <c r="G72" s="36"/>
    </row>
    <row r="73" spans="1:7" x14ac:dyDescent="0.25">
      <c r="A73" s="34" t="s">
        <v>91</v>
      </c>
      <c r="B73" s="35">
        <v>6764.49</v>
      </c>
      <c r="C73" s="35">
        <v>7400</v>
      </c>
      <c r="D73" s="35">
        <v>10000</v>
      </c>
      <c r="E73" s="35">
        <v>4815.5</v>
      </c>
      <c r="F73" s="36">
        <f t="shared" si="1"/>
        <v>0.71187923997226699</v>
      </c>
      <c r="G73" s="36"/>
    </row>
    <row r="74" spans="1:7" x14ac:dyDescent="0.25">
      <c r="A74" s="31" t="s">
        <v>92</v>
      </c>
      <c r="B74" s="32">
        <f>SUBTOTAL(9,B75:B83)</f>
        <v>649974.39999999991</v>
      </c>
      <c r="C74" s="32">
        <f>SUBTOTAL(9,C75:C83)</f>
        <v>792110.41</v>
      </c>
      <c r="D74" s="32">
        <f>SUBTOTAL(9,D75:D83)</f>
        <v>876251</v>
      </c>
      <c r="E74" s="32">
        <f>SUBTOTAL(9,E75:E83)</f>
        <v>700124.28</v>
      </c>
      <c r="F74" s="33">
        <f t="shared" si="1"/>
        <v>1.0771567003254283</v>
      </c>
      <c r="G74" s="33"/>
    </row>
    <row r="75" spans="1:7" x14ac:dyDescent="0.25">
      <c r="A75" s="34" t="s">
        <v>93</v>
      </c>
      <c r="B75" s="35">
        <v>58418.9</v>
      </c>
      <c r="C75" s="35">
        <v>52936</v>
      </c>
      <c r="D75" s="35">
        <v>78134</v>
      </c>
      <c r="E75" s="35">
        <v>59458.51</v>
      </c>
      <c r="F75" s="36">
        <f t="shared" si="1"/>
        <v>1.0177957818445742</v>
      </c>
      <c r="G75" s="36"/>
    </row>
    <row r="76" spans="1:7" x14ac:dyDescent="0.25">
      <c r="A76" s="34" t="s">
        <v>94</v>
      </c>
      <c r="B76" s="35">
        <v>148345.66</v>
      </c>
      <c r="C76" s="35">
        <v>199831.41</v>
      </c>
      <c r="D76" s="35">
        <v>201431</v>
      </c>
      <c r="E76" s="35">
        <v>153266.91</v>
      </c>
      <c r="F76" s="36">
        <f t="shared" si="1"/>
        <v>1.0331742094780527</v>
      </c>
      <c r="G76" s="36"/>
    </row>
    <row r="77" spans="1:7" x14ac:dyDescent="0.25">
      <c r="A77" s="34" t="s">
        <v>95</v>
      </c>
      <c r="B77" s="35">
        <v>77839.37</v>
      </c>
      <c r="C77" s="35">
        <v>79906</v>
      </c>
      <c r="D77" s="35">
        <v>84219</v>
      </c>
      <c r="E77" s="35">
        <v>63229.36</v>
      </c>
      <c r="F77" s="36">
        <f t="shared" si="1"/>
        <v>0.8123056494419213</v>
      </c>
      <c r="G77" s="36"/>
    </row>
    <row r="78" spans="1:7" x14ac:dyDescent="0.25">
      <c r="A78" s="34" t="s">
        <v>96</v>
      </c>
      <c r="B78" s="35">
        <v>39312.909999999996</v>
      </c>
      <c r="C78" s="35">
        <v>37932</v>
      </c>
      <c r="D78" s="35">
        <v>41932</v>
      </c>
      <c r="E78" s="35">
        <v>37635.83</v>
      </c>
      <c r="F78" s="36">
        <f t="shared" si="1"/>
        <v>0.95734022233408833</v>
      </c>
      <c r="G78" s="36"/>
    </row>
    <row r="79" spans="1:7" x14ac:dyDescent="0.25">
      <c r="A79" s="34" t="s">
        <v>97</v>
      </c>
      <c r="B79" s="35">
        <v>14326.83</v>
      </c>
      <c r="C79" s="35">
        <v>31991</v>
      </c>
      <c r="D79" s="35">
        <v>35991</v>
      </c>
      <c r="E79" s="35">
        <v>26977.879999999997</v>
      </c>
      <c r="F79" s="36">
        <f t="shared" si="1"/>
        <v>1.8830320454699327</v>
      </c>
      <c r="G79" s="36"/>
    </row>
    <row r="80" spans="1:7" x14ac:dyDescent="0.25">
      <c r="A80" s="34" t="s">
        <v>98</v>
      </c>
      <c r="B80" s="35">
        <v>417.86</v>
      </c>
      <c r="C80" s="35">
        <v>8500</v>
      </c>
      <c r="D80" s="35">
        <v>9900</v>
      </c>
      <c r="E80" s="35">
        <v>139.9</v>
      </c>
      <c r="F80" s="36">
        <f t="shared" si="1"/>
        <v>0.33480112956492608</v>
      </c>
      <c r="G80" s="36"/>
    </row>
    <row r="81" spans="1:7" x14ac:dyDescent="0.25">
      <c r="A81" s="34" t="s">
        <v>99</v>
      </c>
      <c r="B81" s="35">
        <v>119851.23</v>
      </c>
      <c r="C81" s="35">
        <v>111262</v>
      </c>
      <c r="D81" s="35">
        <v>146892</v>
      </c>
      <c r="E81" s="35">
        <v>147697.13</v>
      </c>
      <c r="F81" s="36">
        <f t="shared" si="1"/>
        <v>1.2323372067186962</v>
      </c>
      <c r="G81" s="36"/>
    </row>
    <row r="82" spans="1:7" x14ac:dyDescent="0.25">
      <c r="A82" s="34" t="s">
        <v>100</v>
      </c>
      <c r="B82" s="35">
        <v>24235.23</v>
      </c>
      <c r="C82" s="35">
        <v>30089</v>
      </c>
      <c r="D82" s="35">
        <v>31089</v>
      </c>
      <c r="E82" s="35">
        <v>26374.240000000002</v>
      </c>
      <c r="F82" s="36">
        <f t="shared" si="1"/>
        <v>1.0882603548635603</v>
      </c>
      <c r="G82" s="36"/>
    </row>
    <row r="83" spans="1:7" x14ac:dyDescent="0.25">
      <c r="A83" s="34" t="s">
        <v>101</v>
      </c>
      <c r="B83" s="35">
        <v>167226.40999999997</v>
      </c>
      <c r="C83" s="35">
        <v>239663</v>
      </c>
      <c r="D83" s="35">
        <v>246663</v>
      </c>
      <c r="E83" s="35">
        <v>185344.52</v>
      </c>
      <c r="F83" s="36">
        <f t="shared" ref="F83:F117" si="2">IF(B83&lt;&gt;0,E83/B83,"-")</f>
        <v>1.1083447883620776</v>
      </c>
      <c r="G83" s="36"/>
    </row>
    <row r="84" spans="1:7" x14ac:dyDescent="0.25">
      <c r="A84" s="31" t="s">
        <v>102</v>
      </c>
      <c r="B84" s="32">
        <f>SUBTOTAL(9,B85:B85)</f>
        <v>255</v>
      </c>
      <c r="C84" s="32">
        <f>SUBTOTAL(9,C85:C85)</f>
        <v>200</v>
      </c>
      <c r="D84" s="32">
        <f>SUBTOTAL(9,D85:D85)</f>
        <v>200</v>
      </c>
      <c r="E84" s="32">
        <f>SUBTOTAL(9,E85:E85)</f>
        <v>0</v>
      </c>
      <c r="F84" s="33">
        <f t="shared" si="2"/>
        <v>0</v>
      </c>
      <c r="G84" s="33"/>
    </row>
    <row r="85" spans="1:7" x14ac:dyDescent="0.25">
      <c r="A85" s="34" t="s">
        <v>103</v>
      </c>
      <c r="B85" s="35">
        <v>255</v>
      </c>
      <c r="C85" s="35">
        <v>200</v>
      </c>
      <c r="D85" s="35">
        <v>200</v>
      </c>
      <c r="E85" s="35">
        <v>0</v>
      </c>
      <c r="F85" s="36">
        <f t="shared" si="2"/>
        <v>0</v>
      </c>
      <c r="G85" s="36"/>
    </row>
    <row r="86" spans="1:7" x14ac:dyDescent="0.25">
      <c r="A86" s="31" t="s">
        <v>104</v>
      </c>
      <c r="B86" s="32">
        <f>SUBTOTAL(9,B87:B92)</f>
        <v>43502.049999999996</v>
      </c>
      <c r="C86" s="32">
        <f>SUBTOTAL(9,C87:C92)</f>
        <v>46700</v>
      </c>
      <c r="D86" s="32">
        <f>SUBTOTAL(9,D87:D92)</f>
        <v>49180</v>
      </c>
      <c r="E86" s="32">
        <f>SUBTOTAL(9,E87:E92)</f>
        <v>36962.259999999995</v>
      </c>
      <c r="F86" s="33">
        <f t="shared" si="2"/>
        <v>0.84966708465463114</v>
      </c>
      <c r="G86" s="33"/>
    </row>
    <row r="87" spans="1:7" x14ac:dyDescent="0.25">
      <c r="A87" s="34" t="s">
        <v>105</v>
      </c>
      <c r="B87" s="35">
        <v>7056.62</v>
      </c>
      <c r="C87" s="35">
        <v>7500</v>
      </c>
      <c r="D87" s="35">
        <v>8000</v>
      </c>
      <c r="E87" s="35">
        <v>6530.71</v>
      </c>
      <c r="F87" s="36">
        <f t="shared" si="2"/>
        <v>0.9254728184314871</v>
      </c>
      <c r="G87" s="36"/>
    </row>
    <row r="88" spans="1:7" x14ac:dyDescent="0.25">
      <c r="A88" s="34" t="s">
        <v>106</v>
      </c>
      <c r="B88" s="35">
        <v>24163.64</v>
      </c>
      <c r="C88" s="35">
        <v>23338</v>
      </c>
      <c r="D88" s="35">
        <v>25318</v>
      </c>
      <c r="E88" s="35">
        <v>23799.07</v>
      </c>
      <c r="F88" s="36">
        <f t="shared" si="2"/>
        <v>0.98491245524267046</v>
      </c>
      <c r="G88" s="36"/>
    </row>
    <row r="89" spans="1:7" x14ac:dyDescent="0.25">
      <c r="A89" s="34" t="s">
        <v>107</v>
      </c>
      <c r="B89" s="35">
        <v>1158.47</v>
      </c>
      <c r="C89" s="35">
        <v>2000</v>
      </c>
      <c r="D89" s="35">
        <v>2500</v>
      </c>
      <c r="E89" s="35">
        <v>1275.5</v>
      </c>
      <c r="F89" s="36">
        <f t="shared" si="2"/>
        <v>1.1010211744801333</v>
      </c>
      <c r="G89" s="36"/>
    </row>
    <row r="90" spans="1:7" x14ac:dyDescent="0.25">
      <c r="A90" s="34" t="s">
        <v>108</v>
      </c>
      <c r="B90" s="35">
        <v>3830</v>
      </c>
      <c r="C90" s="35">
        <v>5323</v>
      </c>
      <c r="D90" s="35">
        <v>4823</v>
      </c>
      <c r="E90" s="35">
        <v>1218.7</v>
      </c>
      <c r="F90" s="36">
        <f t="shared" si="2"/>
        <v>0.31819843342036552</v>
      </c>
      <c r="G90" s="36"/>
    </row>
    <row r="91" spans="1:7" x14ac:dyDescent="0.25">
      <c r="A91" s="34" t="s">
        <v>109</v>
      </c>
      <c r="B91" s="35">
        <v>5368.6</v>
      </c>
      <c r="C91" s="35">
        <v>5300</v>
      </c>
      <c r="D91" s="35">
        <v>5300</v>
      </c>
      <c r="E91" s="35">
        <v>3014.13</v>
      </c>
      <c r="F91" s="36">
        <f t="shared" si="2"/>
        <v>0.56143687367283834</v>
      </c>
      <c r="G91" s="36"/>
    </row>
    <row r="92" spans="1:7" x14ac:dyDescent="0.25">
      <c r="A92" s="34" t="s">
        <v>110</v>
      </c>
      <c r="B92" s="35">
        <v>1924.72</v>
      </c>
      <c r="C92" s="35">
        <v>3239</v>
      </c>
      <c r="D92" s="35">
        <v>3239</v>
      </c>
      <c r="E92" s="35">
        <v>1124.1499999999999</v>
      </c>
      <c r="F92" s="36">
        <f t="shared" si="2"/>
        <v>0.58405898000748158</v>
      </c>
      <c r="G92" s="36"/>
    </row>
    <row r="93" spans="1:7" x14ac:dyDescent="0.25">
      <c r="A93" s="28" t="s">
        <v>111</v>
      </c>
      <c r="B93" s="29">
        <f>SUBTOTAL(9,B95:B98)</f>
        <v>16610.77</v>
      </c>
      <c r="C93" s="29">
        <f>SUBTOTAL(9,C95:C98)</f>
        <v>18222</v>
      </c>
      <c r="D93" s="29">
        <f>SUBTOTAL(9,D95:D98)</f>
        <v>19422</v>
      </c>
      <c r="E93" s="29">
        <f>SUBTOTAL(9,E95:E98)</f>
        <v>19848.179999999997</v>
      </c>
      <c r="F93" s="30">
        <f t="shared" si="2"/>
        <v>1.1948982497500114</v>
      </c>
      <c r="G93" s="30">
        <f>+E93/D93</f>
        <v>1.0219431572443618</v>
      </c>
    </row>
    <row r="94" spans="1:7" x14ac:dyDescent="0.25">
      <c r="A94" s="31" t="s">
        <v>112</v>
      </c>
      <c r="B94" s="32">
        <f>SUBTOTAL(9,B95:B98)</f>
        <v>16610.77</v>
      </c>
      <c r="C94" s="32">
        <f>SUBTOTAL(9,C95:C98)</f>
        <v>18222</v>
      </c>
      <c r="D94" s="32">
        <f>SUBTOTAL(9,D95:D98)</f>
        <v>19422</v>
      </c>
      <c r="E94" s="32">
        <f>SUBTOTAL(9,E95:E98)</f>
        <v>19848.179999999997</v>
      </c>
      <c r="F94" s="33">
        <f t="shared" si="2"/>
        <v>1.1948982497500114</v>
      </c>
      <c r="G94" s="33"/>
    </row>
    <row r="95" spans="1:7" x14ac:dyDescent="0.25">
      <c r="A95" s="34" t="s">
        <v>113</v>
      </c>
      <c r="B95" s="35">
        <v>16562.29</v>
      </c>
      <c r="C95" s="35">
        <v>17022</v>
      </c>
      <c r="D95" s="35">
        <v>18022</v>
      </c>
      <c r="E95" s="35">
        <v>18408.129999999997</v>
      </c>
      <c r="F95" s="36">
        <f t="shared" si="2"/>
        <v>1.1114483564772744</v>
      </c>
      <c r="G95" s="36"/>
    </row>
    <row r="96" spans="1:7" x14ac:dyDescent="0.25">
      <c r="A96" s="34" t="s">
        <v>114</v>
      </c>
      <c r="B96" s="35">
        <v>0</v>
      </c>
      <c r="C96" s="35">
        <v>100</v>
      </c>
      <c r="D96" s="35">
        <v>100</v>
      </c>
      <c r="E96" s="35">
        <v>0</v>
      </c>
      <c r="F96" s="36" t="str">
        <f t="shared" si="2"/>
        <v>-</v>
      </c>
      <c r="G96" s="36"/>
    </row>
    <row r="97" spans="1:7" x14ac:dyDescent="0.25">
      <c r="A97" s="34" t="s">
        <v>115</v>
      </c>
      <c r="B97" s="35">
        <v>48.48</v>
      </c>
      <c r="C97" s="35">
        <v>100</v>
      </c>
      <c r="D97" s="35">
        <v>800</v>
      </c>
      <c r="E97" s="35">
        <v>986.55</v>
      </c>
      <c r="F97" s="36">
        <f t="shared" si="2"/>
        <v>20.349628712871286</v>
      </c>
      <c r="G97" s="36"/>
    </row>
    <row r="98" spans="1:7" x14ac:dyDescent="0.25">
      <c r="A98" s="34" t="s">
        <v>116</v>
      </c>
      <c r="B98" s="35">
        <v>0</v>
      </c>
      <c r="C98" s="35">
        <v>1000</v>
      </c>
      <c r="D98" s="35">
        <v>500</v>
      </c>
      <c r="E98" s="35">
        <v>453.5</v>
      </c>
      <c r="F98" s="36" t="str">
        <f t="shared" si="2"/>
        <v>-</v>
      </c>
      <c r="G98" s="36"/>
    </row>
    <row r="99" spans="1:7" x14ac:dyDescent="0.25">
      <c r="A99" s="28" t="s">
        <v>117</v>
      </c>
      <c r="B99" s="29">
        <f>SUBTOTAL(9,B101:B101)</f>
        <v>0</v>
      </c>
      <c r="C99" s="29">
        <f>SUBTOTAL(9,C101:C101)</f>
        <v>0</v>
      </c>
      <c r="D99" s="29">
        <f>SUBTOTAL(9,D101:D101)</f>
        <v>1847</v>
      </c>
      <c r="E99" s="29">
        <f>SUBTOTAL(9,E101:E101)</f>
        <v>6742.92</v>
      </c>
      <c r="F99" s="30" t="str">
        <f t="shared" si="2"/>
        <v>-</v>
      </c>
      <c r="G99" s="30">
        <f>+E99/D99</f>
        <v>3.650741743367623</v>
      </c>
    </row>
    <row r="100" spans="1:7" x14ac:dyDescent="0.25">
      <c r="A100" s="31" t="s">
        <v>118</v>
      </c>
      <c r="B100" s="32">
        <f>SUBTOTAL(9,B101:B101)</f>
        <v>0</v>
      </c>
      <c r="C100" s="32">
        <f>SUBTOTAL(9,C101:C101)</f>
        <v>0</v>
      </c>
      <c r="D100" s="32">
        <f>SUBTOTAL(9,D101:D101)</f>
        <v>1847</v>
      </c>
      <c r="E100" s="32">
        <f>SUBTOTAL(9,E101:E101)</f>
        <v>6742.92</v>
      </c>
      <c r="F100" s="33" t="str">
        <f t="shared" si="2"/>
        <v>-</v>
      </c>
      <c r="G100" s="33"/>
    </row>
    <row r="101" spans="1:7" x14ac:dyDescent="0.25">
      <c r="A101" s="34" t="s">
        <v>119</v>
      </c>
      <c r="B101" s="35"/>
      <c r="C101" s="35">
        <v>0</v>
      </c>
      <c r="D101" s="35">
        <v>1847</v>
      </c>
      <c r="E101" s="35">
        <v>6742.92</v>
      </c>
      <c r="F101" s="36" t="str">
        <f t="shared" si="2"/>
        <v>-</v>
      </c>
      <c r="G101" s="36"/>
    </row>
    <row r="102" spans="1:7" x14ac:dyDescent="0.25">
      <c r="A102" s="28" t="s">
        <v>120</v>
      </c>
      <c r="B102" s="29">
        <f>SUBTOTAL(9,B104:B104)</f>
        <v>0</v>
      </c>
      <c r="C102" s="29">
        <f>SUBTOTAL(9,C104:C104)</f>
        <v>600</v>
      </c>
      <c r="D102" s="29">
        <f>SUBTOTAL(9,D104:D104)</f>
        <v>0</v>
      </c>
      <c r="E102" s="29">
        <f>SUBTOTAL(9,E104:E104)</f>
        <v>0</v>
      </c>
      <c r="F102" s="30" t="str">
        <f t="shared" si="2"/>
        <v>-</v>
      </c>
      <c r="G102" s="30" t="s">
        <v>261</v>
      </c>
    </row>
    <row r="103" spans="1:7" x14ac:dyDescent="0.25">
      <c r="A103" s="31" t="s">
        <v>121</v>
      </c>
      <c r="B103" s="32">
        <f>SUBTOTAL(9,B104:B104)</f>
        <v>0</v>
      </c>
      <c r="C103" s="32">
        <f>SUBTOTAL(9,C104:C104)</f>
        <v>600</v>
      </c>
      <c r="D103" s="32">
        <f>SUBTOTAL(9,D104:D104)</f>
        <v>0</v>
      </c>
      <c r="E103" s="32">
        <f>SUBTOTAL(9,E104:E104)</f>
        <v>0</v>
      </c>
      <c r="F103" s="33" t="str">
        <f t="shared" si="2"/>
        <v>-</v>
      </c>
      <c r="G103" s="33"/>
    </row>
    <row r="104" spans="1:7" x14ac:dyDescent="0.25">
      <c r="A104" s="34" t="s">
        <v>122</v>
      </c>
      <c r="B104" s="35">
        <v>0</v>
      </c>
      <c r="C104" s="35">
        <v>600</v>
      </c>
      <c r="D104" s="35">
        <v>0</v>
      </c>
      <c r="E104" s="35">
        <v>0</v>
      </c>
      <c r="F104" s="36" t="str">
        <f t="shared" si="2"/>
        <v>-</v>
      </c>
      <c r="G104" s="36"/>
    </row>
    <row r="105" spans="1:7" x14ac:dyDescent="0.25">
      <c r="A105" s="25" t="s">
        <v>17</v>
      </c>
      <c r="B105" s="26">
        <f>SUBTOTAL(9,B108:B125)</f>
        <v>1188141.6299999999</v>
      </c>
      <c r="C105" s="26">
        <f>SUBTOTAL(9,C108:C125)</f>
        <v>6436286.5</v>
      </c>
      <c r="D105" s="26">
        <f>SUBTOTAL(9,D108:D125)</f>
        <v>6940761.7299999995</v>
      </c>
      <c r="E105" s="26">
        <f>SUBTOTAL(9,E108:E125)</f>
        <v>3830909.02</v>
      </c>
      <c r="F105" s="27">
        <f t="shared" si="2"/>
        <v>3.2242865019383258</v>
      </c>
      <c r="G105" s="27">
        <f>+E105/D105</f>
        <v>0.55194360057653213</v>
      </c>
    </row>
    <row r="106" spans="1:7" x14ac:dyDescent="0.25">
      <c r="A106" s="28" t="s">
        <v>123</v>
      </c>
      <c r="B106" s="29">
        <f>SUBTOTAL(9,B108:B119)</f>
        <v>232260.23</v>
      </c>
      <c r="C106" s="29">
        <f>SUBTOTAL(9,C108:C119)</f>
        <v>277255.5</v>
      </c>
      <c r="D106" s="29">
        <f>SUBTOTAL(9,D108:D119)</f>
        <v>199344</v>
      </c>
      <c r="E106" s="29">
        <f>SUBTOTAL(9,E108:E119)</f>
        <v>122983.20000000001</v>
      </c>
      <c r="F106" s="30">
        <f t="shared" si="2"/>
        <v>0.52950606309138681</v>
      </c>
      <c r="G106" s="30">
        <f>+E106/D106</f>
        <v>0.61693956176258136</v>
      </c>
    </row>
    <row r="107" spans="1:7" x14ac:dyDescent="0.25">
      <c r="A107" s="31" t="s">
        <v>124</v>
      </c>
      <c r="B107" s="32">
        <f>SUBTOTAL(9,B108:B112)</f>
        <v>160742.44</v>
      </c>
      <c r="C107" s="32">
        <f>SUBTOTAL(9,C108:C112)</f>
        <v>232830.5</v>
      </c>
      <c r="D107" s="32">
        <f>SUBTOTAL(9,D108:D112)</f>
        <v>174344</v>
      </c>
      <c r="E107" s="32">
        <f>SUBTOTAL(9,E108:E112)</f>
        <v>120683.20000000001</v>
      </c>
      <c r="F107" s="33">
        <f t="shared" si="2"/>
        <v>0.7507861645001781</v>
      </c>
      <c r="G107" s="33"/>
    </row>
    <row r="108" spans="1:7" x14ac:dyDescent="0.25">
      <c r="A108" s="34" t="s">
        <v>125</v>
      </c>
      <c r="B108" s="35">
        <v>74541.739999999991</v>
      </c>
      <c r="C108" s="35">
        <v>168830.5</v>
      </c>
      <c r="D108" s="35">
        <v>114344</v>
      </c>
      <c r="E108" s="35">
        <v>92331.24</v>
      </c>
      <c r="F108" s="36">
        <f t="shared" si="2"/>
        <v>1.2386515259772581</v>
      </c>
      <c r="G108" s="36"/>
    </row>
    <row r="109" spans="1:7" x14ac:dyDescent="0.25">
      <c r="A109" s="34" t="s">
        <v>126</v>
      </c>
      <c r="B109" s="35">
        <v>3533.99</v>
      </c>
      <c r="C109" s="35">
        <v>2500</v>
      </c>
      <c r="D109" s="35">
        <v>3500</v>
      </c>
      <c r="E109" s="35">
        <v>3877.74</v>
      </c>
      <c r="F109" s="36">
        <f t="shared" si="2"/>
        <v>1.0972696583748114</v>
      </c>
      <c r="G109" s="36"/>
    </row>
    <row r="110" spans="1:7" x14ac:dyDescent="0.25">
      <c r="A110" s="34" t="s">
        <v>127</v>
      </c>
      <c r="B110" s="35">
        <v>12057.52</v>
      </c>
      <c r="C110" s="35">
        <v>11500</v>
      </c>
      <c r="D110" s="35">
        <v>11500</v>
      </c>
      <c r="E110" s="35">
        <v>769.2</v>
      </c>
      <c r="F110" s="36">
        <f t="shared" si="2"/>
        <v>6.379421307200818E-2</v>
      </c>
      <c r="G110" s="36"/>
    </row>
    <row r="111" spans="1:7" x14ac:dyDescent="0.25">
      <c r="A111" s="34" t="s">
        <v>128</v>
      </c>
      <c r="B111" s="35">
        <v>3318.65</v>
      </c>
      <c r="C111" s="35">
        <v>5000</v>
      </c>
      <c r="D111" s="35">
        <v>5000</v>
      </c>
      <c r="E111" s="35">
        <v>1565</v>
      </c>
      <c r="F111" s="36">
        <f t="shared" si="2"/>
        <v>0.47157729799767978</v>
      </c>
      <c r="G111" s="36"/>
    </row>
    <row r="112" spans="1:7" x14ac:dyDescent="0.25">
      <c r="A112" s="34" t="s">
        <v>129</v>
      </c>
      <c r="B112" s="35">
        <v>67290.540000000008</v>
      </c>
      <c r="C112" s="35">
        <v>45000</v>
      </c>
      <c r="D112" s="35">
        <v>40000</v>
      </c>
      <c r="E112" s="35">
        <v>22140.02</v>
      </c>
      <c r="F112" s="36">
        <f t="shared" si="2"/>
        <v>0.32902128590437818</v>
      </c>
      <c r="G112" s="36"/>
    </row>
    <row r="113" spans="1:7" x14ac:dyDescent="0.25">
      <c r="A113" s="31" t="s">
        <v>259</v>
      </c>
      <c r="B113" s="55">
        <f>SUBTOTAL(9,B114:B114)</f>
        <v>31686.39</v>
      </c>
      <c r="C113" s="32">
        <f>SUBTOTAL(9,C114)</f>
        <v>0</v>
      </c>
      <c r="D113" s="32">
        <f>SUBTOTAL(9,D114)</f>
        <v>0</v>
      </c>
      <c r="E113" s="32">
        <f>SUBTOTAL(9,E114)</f>
        <v>0</v>
      </c>
      <c r="F113" s="33">
        <f t="shared" si="2"/>
        <v>0</v>
      </c>
      <c r="G113" s="33"/>
    </row>
    <row r="114" spans="1:7" x14ac:dyDescent="0.25">
      <c r="A114" s="34" t="s">
        <v>260</v>
      </c>
      <c r="B114" s="35">
        <v>31686.39</v>
      </c>
      <c r="C114" s="35">
        <v>0</v>
      </c>
      <c r="D114" s="35">
        <v>0</v>
      </c>
      <c r="E114" s="35">
        <v>0</v>
      </c>
      <c r="F114" s="36"/>
      <c r="G114" s="36"/>
    </row>
    <row r="115" spans="1:7" x14ac:dyDescent="0.25">
      <c r="A115" s="31" t="s">
        <v>130</v>
      </c>
      <c r="B115" s="32">
        <f>SUBTOTAL(9,B116:B117)</f>
        <v>22331.399999999998</v>
      </c>
      <c r="C115" s="32">
        <f>SUBTOTAL(9,C117:C117)</f>
        <v>10000</v>
      </c>
      <c r="D115" s="32">
        <f>SUBTOTAL(9,D117:D117)</f>
        <v>10000</v>
      </c>
      <c r="E115" s="32">
        <f>SUBTOTAL(9,E117:E117)</f>
        <v>2300</v>
      </c>
      <c r="F115" s="33">
        <f t="shared" si="2"/>
        <v>0.10299399052455288</v>
      </c>
      <c r="G115" s="33"/>
    </row>
    <row r="116" spans="1:7" x14ac:dyDescent="0.25">
      <c r="A116" s="34" t="s">
        <v>258</v>
      </c>
      <c r="B116" s="35">
        <v>38.44</v>
      </c>
      <c r="C116" s="35">
        <v>0</v>
      </c>
      <c r="D116" s="35"/>
      <c r="E116" s="35"/>
      <c r="F116" s="36"/>
      <c r="G116" s="36"/>
    </row>
    <row r="117" spans="1:7" x14ac:dyDescent="0.25">
      <c r="A117" s="34" t="s">
        <v>131</v>
      </c>
      <c r="B117" s="35">
        <v>22292.959999999999</v>
      </c>
      <c r="C117" s="35">
        <v>10000</v>
      </c>
      <c r="D117" s="35">
        <v>10000</v>
      </c>
      <c r="E117" s="35">
        <v>2300</v>
      </c>
      <c r="F117" s="36">
        <f t="shared" si="2"/>
        <v>0.10317158421313276</v>
      </c>
      <c r="G117" s="36"/>
    </row>
    <row r="118" spans="1:7" x14ac:dyDescent="0.25">
      <c r="A118" s="31" t="s">
        <v>132</v>
      </c>
      <c r="B118" s="32">
        <f>SUBTOTAL(9,B119:B119)</f>
        <v>17500</v>
      </c>
      <c r="C118" s="32">
        <f>SUBTOTAL(9,C119:C119)</f>
        <v>34425</v>
      </c>
      <c r="D118" s="32">
        <f>SUBTOTAL(9,D119:D119)</f>
        <v>15000</v>
      </c>
      <c r="E118" s="32">
        <f>SUBTOTAL(9,E119:E119)</f>
        <v>0</v>
      </c>
      <c r="F118" s="33">
        <f t="shared" ref="F118:F126" si="3">IF(B118&lt;&gt;0,E118/B118,"-")</f>
        <v>0</v>
      </c>
      <c r="G118" s="33"/>
    </row>
    <row r="119" spans="1:7" x14ac:dyDescent="0.25">
      <c r="A119" s="34" t="s">
        <v>133</v>
      </c>
      <c r="B119" s="35">
        <v>17500</v>
      </c>
      <c r="C119" s="35">
        <v>34425</v>
      </c>
      <c r="D119" s="35">
        <v>15000</v>
      </c>
      <c r="E119" s="35">
        <v>0</v>
      </c>
      <c r="F119" s="36">
        <f t="shared" si="3"/>
        <v>0</v>
      </c>
      <c r="G119" s="36"/>
    </row>
    <row r="120" spans="1:7" x14ac:dyDescent="0.25">
      <c r="A120" s="28" t="s">
        <v>134</v>
      </c>
      <c r="B120" s="29">
        <f>SUBTOTAL(9,B122:B122)</f>
        <v>55251.5</v>
      </c>
      <c r="C120" s="29">
        <f>SUBTOTAL(9,C122:C122)</f>
        <v>92000</v>
      </c>
      <c r="D120" s="29">
        <f>SUBTOTAL(9,D122:D122)</f>
        <v>92000</v>
      </c>
      <c r="E120" s="29">
        <f>SUBTOTAL(9,E122:E122)</f>
        <v>52643</v>
      </c>
      <c r="F120" s="30">
        <f t="shared" si="3"/>
        <v>0.95278861207388033</v>
      </c>
      <c r="G120" s="30">
        <f>+E120/D120</f>
        <v>0.57220652173913045</v>
      </c>
    </row>
    <row r="121" spans="1:7" x14ac:dyDescent="0.25">
      <c r="A121" s="31" t="s">
        <v>135</v>
      </c>
      <c r="B121" s="32">
        <f>SUBTOTAL(9,B122:B122)</f>
        <v>55251.5</v>
      </c>
      <c r="C121" s="32">
        <f>SUBTOTAL(9,C122:C122)</f>
        <v>92000</v>
      </c>
      <c r="D121" s="32">
        <f>SUBTOTAL(9,D122:D122)</f>
        <v>92000</v>
      </c>
      <c r="E121" s="32">
        <f>SUBTOTAL(9,E122:E122)</f>
        <v>52643</v>
      </c>
      <c r="F121" s="33">
        <f t="shared" si="3"/>
        <v>0.95278861207388033</v>
      </c>
      <c r="G121" s="33"/>
    </row>
    <row r="122" spans="1:7" x14ac:dyDescent="0.25">
      <c r="A122" s="34" t="s">
        <v>136</v>
      </c>
      <c r="B122" s="35">
        <v>55251.5</v>
      </c>
      <c r="C122" s="35">
        <v>92000</v>
      </c>
      <c r="D122" s="35">
        <v>92000</v>
      </c>
      <c r="E122" s="35">
        <v>52643</v>
      </c>
      <c r="F122" s="36">
        <f t="shared" si="3"/>
        <v>0.95278861207388033</v>
      </c>
      <c r="G122" s="36"/>
    </row>
    <row r="123" spans="1:7" x14ac:dyDescent="0.25">
      <c r="A123" s="28" t="s">
        <v>137</v>
      </c>
      <c r="B123" s="29">
        <f>SUBTOTAL(9,B125:B125)</f>
        <v>900629.9</v>
      </c>
      <c r="C123" s="29">
        <f>SUBTOTAL(9,C125:C125)</f>
        <v>6067031</v>
      </c>
      <c r="D123" s="29">
        <f>SUBTOTAL(9,D125:D125)</f>
        <v>6649417.7299999995</v>
      </c>
      <c r="E123" s="29">
        <f>SUBTOTAL(9,E125:E125)</f>
        <v>3655282.82</v>
      </c>
      <c r="F123" s="30">
        <f t="shared" si="3"/>
        <v>4.0585847971514157</v>
      </c>
      <c r="G123" s="30">
        <f>+E123/D123</f>
        <v>0.54971472216410144</v>
      </c>
    </row>
    <row r="124" spans="1:7" x14ac:dyDescent="0.25">
      <c r="A124" s="31" t="s">
        <v>138</v>
      </c>
      <c r="B124" s="32">
        <f>SUBTOTAL(9,B125:B125)</f>
        <v>900629.9</v>
      </c>
      <c r="C124" s="32">
        <f>SUBTOTAL(9,C125:C125)</f>
        <v>6067031</v>
      </c>
      <c r="D124" s="32">
        <f>SUBTOTAL(9,D125:D125)</f>
        <v>6649417.7299999995</v>
      </c>
      <c r="E124" s="32">
        <f>SUBTOTAL(9,E125:E125)</f>
        <v>3655282.82</v>
      </c>
      <c r="F124" s="33">
        <f t="shared" si="3"/>
        <v>4.0585847971514157</v>
      </c>
      <c r="G124" s="33"/>
    </row>
    <row r="125" spans="1:7" x14ac:dyDescent="0.25">
      <c r="A125" s="34" t="s">
        <v>139</v>
      </c>
      <c r="B125" s="35">
        <v>900629.9</v>
      </c>
      <c r="C125" s="35">
        <v>6067031</v>
      </c>
      <c r="D125" s="35">
        <v>6649417.7299999995</v>
      </c>
      <c r="E125" s="35">
        <v>3655282.82</v>
      </c>
      <c r="F125" s="36">
        <f t="shared" si="3"/>
        <v>4.0585847971514157</v>
      </c>
      <c r="G125" s="36"/>
    </row>
    <row r="126" spans="1:7" ht="20.100000000000001" customHeight="1" x14ac:dyDescent="0.25">
      <c r="A126" s="37" t="s">
        <v>68</v>
      </c>
      <c r="B126" s="38">
        <f>IFERROR(SUBTOTAL(9,B54:B125),0)</f>
        <v>4055037.2800000017</v>
      </c>
      <c r="C126" s="62">
        <f>IFERROR(SUBTOTAL(9,C54:C125),0)</f>
        <v>9706834.1400000006</v>
      </c>
      <c r="D126" s="62">
        <f>IFERROR(SUBTOTAL(9,D54:D125),0)</f>
        <v>10563424.42</v>
      </c>
      <c r="E126" s="62">
        <f>IFERROR(SUBTOTAL(9,E54:E125),0)</f>
        <v>7261777.0599999987</v>
      </c>
      <c r="F126" s="39">
        <f t="shared" si="3"/>
        <v>1.7908040194392481</v>
      </c>
      <c r="G126" s="39">
        <f>+E126/D126</f>
        <v>0.68744535590665956</v>
      </c>
    </row>
    <row r="127" spans="1:7" x14ac:dyDescent="0.25">
      <c r="F127" s="11"/>
      <c r="G127" s="11"/>
    </row>
    <row r="128" spans="1:7" x14ac:dyDescent="0.25">
      <c r="C128" s="56"/>
      <c r="D128" s="58"/>
    </row>
    <row r="133" spans="1:7" s="6" customFormat="1" ht="24.95" customHeight="1" x14ac:dyDescent="0.3">
      <c r="A133" s="63" t="s">
        <v>140</v>
      </c>
      <c r="B133" s="63"/>
      <c r="C133" s="63"/>
      <c r="D133" s="63"/>
      <c r="E133" s="63"/>
      <c r="F133" s="63"/>
      <c r="G133" s="63"/>
    </row>
    <row r="134" spans="1:7" s="7" customFormat="1" ht="24.95" customHeight="1" x14ac:dyDescent="0.25">
      <c r="A134" s="8" t="s">
        <v>30</v>
      </c>
      <c r="B134" s="9"/>
      <c r="C134" s="9"/>
      <c r="D134" s="9"/>
      <c r="E134" s="9"/>
      <c r="F134" s="9"/>
      <c r="G134" s="9"/>
    </row>
    <row r="135" spans="1:7" ht="57.6" customHeight="1" x14ac:dyDescent="0.25">
      <c r="A135" s="10" t="s">
        <v>31</v>
      </c>
      <c r="B135" s="10" t="s">
        <v>6</v>
      </c>
      <c r="C135" s="10" t="s">
        <v>7</v>
      </c>
      <c r="D135" s="10" t="s">
        <v>8</v>
      </c>
      <c r="E135" s="10" t="s">
        <v>9</v>
      </c>
      <c r="F135" s="10" t="s">
        <v>10</v>
      </c>
      <c r="G135" s="10" t="s">
        <v>11</v>
      </c>
    </row>
    <row r="136" spans="1:7" s="11" customFormat="1" ht="15.95" customHeight="1" x14ac:dyDescent="0.25">
      <c r="A136" s="12" t="s">
        <v>12</v>
      </c>
      <c r="B136" s="12">
        <f>COLUMN()</f>
        <v>2</v>
      </c>
      <c r="C136" s="12">
        <f>COLUMN()</f>
        <v>3</v>
      </c>
      <c r="D136" s="12">
        <f>COLUMN()</f>
        <v>4</v>
      </c>
      <c r="E136" s="12">
        <f>COLUMN()</f>
        <v>5</v>
      </c>
      <c r="F136" s="12" t="str">
        <f>_xlfn.CONCAT(TEXT(COLUMN(),"@")," (",TEXT(E136,"@")," / ",TEXT(B136,"@"),")")</f>
        <v>6 (5 / 2)</v>
      </c>
      <c r="G136" s="12" t="str">
        <f>_xlfn.CONCAT(TEXT(COLUMN(),"@")," (",TEXT(E136,"@")," / ",TEXT(D136,"@"),")")</f>
        <v>7 (5 / 4)</v>
      </c>
    </row>
    <row r="137" spans="1:7" x14ac:dyDescent="0.25">
      <c r="A137" s="25" t="s">
        <v>141</v>
      </c>
      <c r="B137" s="26">
        <f>SUBTOTAL(9,B138:B139)</f>
        <v>2085063.19</v>
      </c>
      <c r="C137" s="26">
        <f>SUBTOTAL(9,C138:C139)</f>
        <v>2267726</v>
      </c>
      <c r="D137" s="26">
        <f>SUBTOTAL(9,D138:D139)</f>
        <v>2551346.33</v>
      </c>
      <c r="E137" s="26">
        <f>SUBTOTAL(9,E138:E139)</f>
        <v>2419841.6100000003</v>
      </c>
      <c r="F137" s="27">
        <f t="shared" ref="F137:F151" si="4">IF(B137&lt;&gt;0,E137/B137,"-")</f>
        <v>1.1605603233540371</v>
      </c>
      <c r="G137" s="27">
        <f t="shared" ref="G137:G151" si="5">IF(D137&lt;&gt;0,E137/D137,"-")</f>
        <v>0.94845673499763561</v>
      </c>
    </row>
    <row r="138" spans="1:7" x14ac:dyDescent="0.25">
      <c r="A138" s="34" t="s">
        <v>142</v>
      </c>
      <c r="B138" s="35">
        <v>2085063.19</v>
      </c>
      <c r="C138" s="35">
        <v>2267726</v>
      </c>
      <c r="D138" s="35">
        <v>2511238</v>
      </c>
      <c r="E138" s="35">
        <v>2415351.4300000002</v>
      </c>
      <c r="F138" s="36">
        <f t="shared" si="4"/>
        <v>1.1584068250708508</v>
      </c>
      <c r="G138" s="36">
        <f t="shared" si="5"/>
        <v>0.9618170121669074</v>
      </c>
    </row>
    <row r="139" spans="1:7" x14ac:dyDescent="0.25">
      <c r="A139" s="34" t="s">
        <v>143</v>
      </c>
      <c r="B139" s="35"/>
      <c r="C139" s="35">
        <v>0</v>
      </c>
      <c r="D139" s="35">
        <v>40108.33</v>
      </c>
      <c r="E139" s="35">
        <v>4490.18</v>
      </c>
      <c r="F139" s="36" t="str">
        <f t="shared" si="4"/>
        <v>-</v>
      </c>
      <c r="G139" s="36">
        <f t="shared" si="5"/>
        <v>0.11195130787045983</v>
      </c>
    </row>
    <row r="140" spans="1:7" x14ac:dyDescent="0.25">
      <c r="A140" s="25" t="s">
        <v>144</v>
      </c>
      <c r="B140" s="26">
        <f>SUBTOTAL(9,B141:B141)</f>
        <v>360276.56999999995</v>
      </c>
      <c r="C140" s="26">
        <f>SUBTOTAL(9,C141:C141)</f>
        <v>418996</v>
      </c>
      <c r="D140" s="26">
        <f>SUBTOTAL(9,D141:D141)</f>
        <v>463810</v>
      </c>
      <c r="E140" s="26">
        <f>SUBTOTAL(9,E141:E141)</f>
        <v>359516.07999999996</v>
      </c>
      <c r="F140" s="27">
        <f t="shared" si="4"/>
        <v>0.99788914943872153</v>
      </c>
      <c r="G140" s="27">
        <f t="shared" si="5"/>
        <v>0.77513654298096191</v>
      </c>
    </row>
    <row r="141" spans="1:7" x14ac:dyDescent="0.25">
      <c r="A141" s="34" t="s">
        <v>145</v>
      </c>
      <c r="B141" s="35">
        <v>360276.56999999995</v>
      </c>
      <c r="C141" s="35">
        <v>418996</v>
      </c>
      <c r="D141" s="35">
        <v>463810</v>
      </c>
      <c r="E141" s="35">
        <v>359516.07999999996</v>
      </c>
      <c r="F141" s="36">
        <f t="shared" si="4"/>
        <v>0.99788914943872153</v>
      </c>
      <c r="G141" s="36">
        <f t="shared" si="5"/>
        <v>0.77513654298096191</v>
      </c>
    </row>
    <row r="142" spans="1:7" x14ac:dyDescent="0.25">
      <c r="A142" s="25" t="s">
        <v>146</v>
      </c>
      <c r="B142" s="26">
        <f>SUBTOTAL(9,B143:B143)</f>
        <v>776691.28999999992</v>
      </c>
      <c r="C142" s="26">
        <f>SUBTOTAL(9,C143:C143)</f>
        <v>857361.88</v>
      </c>
      <c r="D142" s="26">
        <f>SUBTOTAL(9,D143:D143)</f>
        <v>864629.45</v>
      </c>
      <c r="E142" s="26">
        <f>SUBTOTAL(9,E143:E143)</f>
        <v>682525.23</v>
      </c>
      <c r="F142" s="27">
        <f t="shared" si="4"/>
        <v>0.8787599896993824</v>
      </c>
      <c r="G142" s="27">
        <f t="shared" si="5"/>
        <v>0.78938466646029692</v>
      </c>
    </row>
    <row r="143" spans="1:7" x14ac:dyDescent="0.25">
      <c r="A143" s="34" t="s">
        <v>147</v>
      </c>
      <c r="B143" s="35">
        <v>776691.28999999992</v>
      </c>
      <c r="C143" s="35">
        <v>857361.88</v>
      </c>
      <c r="D143" s="35">
        <v>864629.45</v>
      </c>
      <c r="E143" s="35">
        <v>682525.23</v>
      </c>
      <c r="F143" s="36">
        <f t="shared" si="4"/>
        <v>0.8787599896993824</v>
      </c>
      <c r="G143" s="36">
        <f t="shared" si="5"/>
        <v>0.78938466646029692</v>
      </c>
    </row>
    <row r="144" spans="1:7" x14ac:dyDescent="0.25">
      <c r="A144" s="25" t="s">
        <v>148</v>
      </c>
      <c r="B144" s="26">
        <f>SUBTOTAL(9,B145:B146)</f>
        <v>634768.46</v>
      </c>
      <c r="C144" s="26">
        <f>SUBTOTAL(9,C145:C146)</f>
        <v>6129600.8499999996</v>
      </c>
      <c r="D144" s="26">
        <f>SUBTOTAL(9,D145:D146)</f>
        <v>6609502.0899999999</v>
      </c>
      <c r="E144" s="26">
        <f>SUBTOTAL(9,E145:E146)</f>
        <v>3351912.71</v>
      </c>
      <c r="F144" s="27">
        <f t="shared" si="4"/>
        <v>5.2805281314701746</v>
      </c>
      <c r="G144" s="27">
        <f t="shared" si="5"/>
        <v>0.50713543385837712</v>
      </c>
    </row>
    <row r="145" spans="1:7" x14ac:dyDescent="0.25">
      <c r="A145" s="34" t="s">
        <v>149</v>
      </c>
      <c r="B145" s="35">
        <f>633968.46+800</f>
        <v>634768.46</v>
      </c>
      <c r="C145" s="35">
        <v>6129600.8499999996</v>
      </c>
      <c r="D145" s="35">
        <v>6382221.5499999998</v>
      </c>
      <c r="E145" s="35">
        <v>3326468.76</v>
      </c>
      <c r="F145" s="36">
        <f t="shared" si="4"/>
        <v>5.2404443031085695</v>
      </c>
      <c r="G145" s="36">
        <f t="shared" si="5"/>
        <v>0.52120860016211756</v>
      </c>
    </row>
    <row r="146" spans="1:7" x14ac:dyDescent="0.25">
      <c r="A146" s="34" t="s">
        <v>150</v>
      </c>
      <c r="B146" s="35"/>
      <c r="C146" s="35">
        <v>0</v>
      </c>
      <c r="D146" s="35">
        <v>227280.54</v>
      </c>
      <c r="E146" s="35">
        <v>25443.95</v>
      </c>
      <c r="F146" s="36" t="str">
        <f t="shared" si="4"/>
        <v>-</v>
      </c>
      <c r="G146" s="36">
        <f t="shared" si="5"/>
        <v>0.11194953162290093</v>
      </c>
    </row>
    <row r="147" spans="1:7" x14ac:dyDescent="0.25">
      <c r="A147" s="25" t="s">
        <v>151</v>
      </c>
      <c r="B147" s="26">
        <f>SUBTOTAL(9,B148:B148)</f>
        <v>11500</v>
      </c>
      <c r="C147" s="26">
        <f>SUBTOTAL(9,C148:C148)</f>
        <v>52000</v>
      </c>
      <c r="D147" s="26">
        <f>SUBTOTAL(9,D148:D148)</f>
        <v>52000</v>
      </c>
      <c r="E147" s="26">
        <f>SUBTOTAL(9,E148:E148)</f>
        <v>52643</v>
      </c>
      <c r="F147" s="27">
        <f t="shared" si="4"/>
        <v>4.5776521739130436</v>
      </c>
      <c r="G147" s="27">
        <f t="shared" si="5"/>
        <v>1.0123653846153846</v>
      </c>
    </row>
    <row r="148" spans="1:7" x14ac:dyDescent="0.25">
      <c r="A148" s="34" t="s">
        <v>152</v>
      </c>
      <c r="B148" s="35">
        <v>11500</v>
      </c>
      <c r="C148" s="35">
        <v>52000</v>
      </c>
      <c r="D148" s="35">
        <v>52000</v>
      </c>
      <c r="E148" s="35">
        <v>52643</v>
      </c>
      <c r="F148" s="36">
        <f t="shared" si="4"/>
        <v>4.5776521739130436</v>
      </c>
      <c r="G148" s="36">
        <f t="shared" si="5"/>
        <v>1.0123653846153846</v>
      </c>
    </row>
    <row r="149" spans="1:7" x14ac:dyDescent="0.25">
      <c r="A149" s="25" t="s">
        <v>153</v>
      </c>
      <c r="B149" s="26">
        <f>SUBTOTAL(9,B150:B150)</f>
        <v>0</v>
      </c>
      <c r="C149" s="26">
        <f>SUBTOTAL(9,C150:C150)</f>
        <v>0</v>
      </c>
      <c r="D149" s="26">
        <f>SUBTOTAL(9,D150:D150)</f>
        <v>0</v>
      </c>
      <c r="E149" s="26">
        <f>SUBTOTAL(9,E150:E150)</f>
        <v>9362.93</v>
      </c>
      <c r="F149" s="27" t="str">
        <f t="shared" si="4"/>
        <v>-</v>
      </c>
      <c r="G149" s="27" t="str">
        <f t="shared" si="5"/>
        <v>-</v>
      </c>
    </row>
    <row r="150" spans="1:7" x14ac:dyDescent="0.25">
      <c r="A150" s="34" t="s">
        <v>154</v>
      </c>
      <c r="B150" s="35"/>
      <c r="C150" s="35">
        <v>0</v>
      </c>
      <c r="D150" s="35">
        <v>0</v>
      </c>
      <c r="E150" s="35">
        <v>9362.93</v>
      </c>
      <c r="F150" s="36" t="str">
        <f t="shared" si="4"/>
        <v>-</v>
      </c>
      <c r="G150" s="36" t="str">
        <f t="shared" si="5"/>
        <v>-</v>
      </c>
    </row>
    <row r="151" spans="1:7" ht="20.100000000000001" customHeight="1" x14ac:dyDescent="0.25">
      <c r="A151" s="37" t="s">
        <v>68</v>
      </c>
      <c r="B151" s="62">
        <f>IFERROR(SUBTOTAL(9,B138:B150),0)</f>
        <v>3868299.51</v>
      </c>
      <c r="C151" s="62">
        <f>IFERROR(SUBTOTAL(9,C138:C150),0)</f>
        <v>9725684.7300000004</v>
      </c>
      <c r="D151" s="62">
        <f>IFERROR(SUBTOTAL(9,D138:D150),0)</f>
        <v>10541287.869999999</v>
      </c>
      <c r="E151" s="62">
        <f>IFERROR(SUBTOTAL(9,E138:E150),0)</f>
        <v>6875801.5599999996</v>
      </c>
      <c r="F151" s="39">
        <f t="shared" si="4"/>
        <v>1.7774739371202413</v>
      </c>
      <c r="G151" s="39">
        <f t="shared" si="5"/>
        <v>0.65227338867845563</v>
      </c>
    </row>
    <row r="152" spans="1:7" x14ac:dyDescent="0.25">
      <c r="A152" s="11"/>
      <c r="B152" s="11"/>
      <c r="C152" s="11"/>
      <c r="D152" s="11"/>
      <c r="E152" s="11"/>
      <c r="F152" s="11"/>
      <c r="G152" s="11"/>
    </row>
    <row r="153" spans="1:7" x14ac:dyDescent="0.25">
      <c r="A153" s="11"/>
      <c r="B153" s="11"/>
      <c r="C153" s="57"/>
      <c r="D153" s="11"/>
      <c r="E153" s="11"/>
      <c r="F153" s="57"/>
      <c r="G153" s="11"/>
    </row>
    <row r="154" spans="1:7" s="7" customFormat="1" ht="24.95" customHeight="1" x14ac:dyDescent="0.25">
      <c r="A154" s="8" t="s">
        <v>69</v>
      </c>
      <c r="B154" s="9"/>
      <c r="C154" s="9"/>
      <c r="D154" s="9"/>
      <c r="E154" s="9"/>
      <c r="F154" s="9"/>
      <c r="G154" s="9"/>
    </row>
    <row r="155" spans="1:7" ht="57.6" customHeight="1" x14ac:dyDescent="0.25">
      <c r="A155" s="40" t="s">
        <v>31</v>
      </c>
      <c r="B155" s="60" t="s">
        <v>6</v>
      </c>
      <c r="C155" s="60" t="s">
        <v>7</v>
      </c>
      <c r="D155" s="60" t="s">
        <v>8</v>
      </c>
      <c r="E155" s="60" t="s">
        <v>9</v>
      </c>
      <c r="F155" s="10" t="s">
        <v>10</v>
      </c>
      <c r="G155" s="10" t="s">
        <v>11</v>
      </c>
    </row>
    <row r="156" spans="1:7" s="11" customFormat="1" ht="15.95" customHeight="1" x14ac:dyDescent="0.25">
      <c r="A156" s="12" t="s">
        <v>12</v>
      </c>
      <c r="B156" s="12">
        <f>COLUMN()</f>
        <v>2</v>
      </c>
      <c r="C156" s="12">
        <f>COLUMN()</f>
        <v>3</v>
      </c>
      <c r="D156" s="12">
        <f>COLUMN()</f>
        <v>4</v>
      </c>
      <c r="E156" s="12">
        <f>COLUMN()</f>
        <v>5</v>
      </c>
      <c r="F156" s="12" t="str">
        <f>_xlfn.CONCAT(TEXT(COLUMN(),"@")," (",TEXT(E156,"@")," / ",TEXT(B156,"@"),")")</f>
        <v>6 (5 / 2)</v>
      </c>
      <c r="G156" s="12" t="str">
        <f>_xlfn.CONCAT(TEXT(COLUMN(),"@")," (",TEXT(E156,"@")," / ",TEXT(D156,"@"),")")</f>
        <v>7 (5 / 4)</v>
      </c>
    </row>
    <row r="157" spans="1:7" x14ac:dyDescent="0.25">
      <c r="A157" s="25" t="s">
        <v>141</v>
      </c>
      <c r="B157" s="26">
        <f>SUBTOTAL(9,B158:B159)</f>
        <v>2086629.95</v>
      </c>
      <c r="C157" s="26">
        <f>SUBTOTAL(9,C158:C159)</f>
        <v>2267726</v>
      </c>
      <c r="D157" s="26">
        <f>SUBTOTAL(9,D158:D159)</f>
        <v>2551346.33</v>
      </c>
      <c r="E157" s="26">
        <f>SUBTOTAL(9,E158:E159)</f>
        <v>2573455.4099999997</v>
      </c>
      <c r="F157" s="27">
        <f t="shared" ref="F157:F171" si="6">IF(B157&lt;&gt;0,E157/B157,"-")</f>
        <v>1.233307041337157</v>
      </c>
      <c r="G157" s="27">
        <f t="shared" ref="G157:G171" si="7">IF(D157&lt;&gt;0,E157/D157,"-")</f>
        <v>1.0086656522244863</v>
      </c>
    </row>
    <row r="158" spans="1:7" x14ac:dyDescent="0.25">
      <c r="A158" s="34" t="s">
        <v>142</v>
      </c>
      <c r="B158" s="35">
        <v>2086629.95</v>
      </c>
      <c r="C158" s="35">
        <v>2267726</v>
      </c>
      <c r="D158" s="35">
        <v>2511238</v>
      </c>
      <c r="E158" s="35">
        <v>2569026.63</v>
      </c>
      <c r="F158" s="36">
        <f t="shared" si="6"/>
        <v>1.2311845854603976</v>
      </c>
      <c r="G158" s="36">
        <f t="shared" si="7"/>
        <v>1.0230120084197516</v>
      </c>
    </row>
    <row r="159" spans="1:7" x14ac:dyDescent="0.25">
      <c r="A159" s="34" t="s">
        <v>143</v>
      </c>
      <c r="B159" s="35"/>
      <c r="C159" s="35">
        <v>0</v>
      </c>
      <c r="D159" s="35">
        <v>40108.33</v>
      </c>
      <c r="E159" s="35">
        <v>4428.78</v>
      </c>
      <c r="F159" s="36" t="str">
        <f t="shared" si="6"/>
        <v>-</v>
      </c>
      <c r="G159" s="36">
        <f t="shared" si="7"/>
        <v>0.11042045380597994</v>
      </c>
    </row>
    <row r="160" spans="1:7" x14ac:dyDescent="0.25">
      <c r="A160" s="25" t="s">
        <v>144</v>
      </c>
      <c r="B160" s="26">
        <f>SUBTOTAL(9,B161:B161)</f>
        <v>387454.43</v>
      </c>
      <c r="C160" s="26">
        <f>SUBTOTAL(9,C161:C161)</f>
        <v>403710</v>
      </c>
      <c r="D160" s="26">
        <f>SUBTOTAL(9,D161:D161)</f>
        <v>463810</v>
      </c>
      <c r="E160" s="26">
        <f>SUBTOTAL(9,E161:E161)</f>
        <v>342382.7</v>
      </c>
      <c r="F160" s="27">
        <f t="shared" si="6"/>
        <v>0.88367217791263875</v>
      </c>
      <c r="G160" s="27">
        <f t="shared" si="7"/>
        <v>0.73819602854617195</v>
      </c>
    </row>
    <row r="161" spans="1:7" x14ac:dyDescent="0.25">
      <c r="A161" s="34" t="s">
        <v>145</v>
      </c>
      <c r="B161" s="35">
        <f>387388.04+66.39</f>
        <v>387454.43</v>
      </c>
      <c r="C161" s="35">
        <v>403710</v>
      </c>
      <c r="D161" s="35">
        <v>463810</v>
      </c>
      <c r="E161" s="35">
        <v>342382.7</v>
      </c>
      <c r="F161" s="36">
        <f t="shared" si="6"/>
        <v>0.88367217791263875</v>
      </c>
      <c r="G161" s="36">
        <f t="shared" si="7"/>
        <v>0.73819602854617195</v>
      </c>
    </row>
    <row r="162" spans="1:7" x14ac:dyDescent="0.25">
      <c r="A162" s="25" t="s">
        <v>146</v>
      </c>
      <c r="B162" s="26">
        <f>SUBTOTAL(9,B163:B163)</f>
        <v>849364.76</v>
      </c>
      <c r="C162" s="26">
        <f>SUBTOTAL(9,C163:C163)</f>
        <v>876297.29</v>
      </c>
      <c r="D162" s="26">
        <f>SUBTOTAL(9,D163:D163)</f>
        <v>869023.07</v>
      </c>
      <c r="E162" s="26">
        <f>SUBTOTAL(9,E163:E163)</f>
        <v>686754.01</v>
      </c>
      <c r="F162" s="27">
        <f t="shared" si="6"/>
        <v>0.80855015694317245</v>
      </c>
      <c r="G162" s="27">
        <f t="shared" si="7"/>
        <v>0.79025981439134874</v>
      </c>
    </row>
    <row r="163" spans="1:7" x14ac:dyDescent="0.25">
      <c r="A163" s="34" t="s">
        <v>147</v>
      </c>
      <c r="B163" s="35">
        <v>849364.76</v>
      </c>
      <c r="C163" s="35">
        <v>876297.29</v>
      </c>
      <c r="D163" s="35">
        <v>869023.07</v>
      </c>
      <c r="E163" s="35">
        <v>686754.01</v>
      </c>
      <c r="F163" s="36">
        <f t="shared" si="6"/>
        <v>0.80855015694317245</v>
      </c>
      <c r="G163" s="36">
        <f t="shared" si="7"/>
        <v>0.79025981439134874</v>
      </c>
    </row>
    <row r="164" spans="1:7" x14ac:dyDescent="0.25">
      <c r="A164" s="25" t="s">
        <v>148</v>
      </c>
      <c r="B164" s="26">
        <f>SUBTOTAL(9,B165:B166)</f>
        <v>720088.14</v>
      </c>
      <c r="C164" s="26">
        <f>SUBTOTAL(9,C165:C166)</f>
        <v>6129600.8499999996</v>
      </c>
      <c r="D164" s="26">
        <f>SUBTOTAL(9,D165:D166)</f>
        <v>6627244.96</v>
      </c>
      <c r="E164" s="26">
        <f>SUBTOTAL(9,E165:E166)</f>
        <v>3597179.01</v>
      </c>
      <c r="F164" s="27">
        <f t="shared" si="6"/>
        <v>4.9954704294949224</v>
      </c>
      <c r="G164" s="27">
        <f t="shared" si="7"/>
        <v>0.54278648695067999</v>
      </c>
    </row>
    <row r="165" spans="1:7" x14ac:dyDescent="0.25">
      <c r="A165" s="34" t="s">
        <v>149</v>
      </c>
      <c r="B165" s="35">
        <v>720088.14</v>
      </c>
      <c r="C165" s="35">
        <v>6129600.8499999996</v>
      </c>
      <c r="D165" s="35">
        <v>6399964.4199999999</v>
      </c>
      <c r="E165" s="35">
        <v>3572083.05</v>
      </c>
      <c r="F165" s="36">
        <f t="shared" si="6"/>
        <v>4.960619195866772</v>
      </c>
      <c r="G165" s="36">
        <f t="shared" si="7"/>
        <v>0.55814107947806368</v>
      </c>
    </row>
    <row r="166" spans="1:7" x14ac:dyDescent="0.25">
      <c r="A166" s="34" t="s">
        <v>150</v>
      </c>
      <c r="B166" s="35"/>
      <c r="C166" s="35">
        <v>0</v>
      </c>
      <c r="D166" s="35">
        <v>227280.54</v>
      </c>
      <c r="E166" s="35">
        <v>25095.96</v>
      </c>
      <c r="F166" s="36" t="str">
        <f t="shared" si="6"/>
        <v>-</v>
      </c>
      <c r="G166" s="36">
        <f t="shared" si="7"/>
        <v>0.11041842825611026</v>
      </c>
    </row>
    <row r="167" spans="1:7" x14ac:dyDescent="0.25">
      <c r="A167" s="25" t="s">
        <v>151</v>
      </c>
      <c r="B167" s="26">
        <f>SUBTOTAL(9,B168:B168)</f>
        <v>11500</v>
      </c>
      <c r="C167" s="26">
        <f>SUBTOTAL(9,C168:C168)</f>
        <v>52000</v>
      </c>
      <c r="D167" s="26">
        <f>SUBTOTAL(9,D168:D168)</f>
        <v>52000</v>
      </c>
      <c r="E167" s="26">
        <f>SUBTOTAL(9,E168:E168)</f>
        <v>52643</v>
      </c>
      <c r="F167" s="27">
        <f t="shared" si="6"/>
        <v>4.5776521739130436</v>
      </c>
      <c r="G167" s="27">
        <f t="shared" si="7"/>
        <v>1.0123653846153846</v>
      </c>
    </row>
    <row r="168" spans="1:7" x14ac:dyDescent="0.25">
      <c r="A168" s="34" t="s">
        <v>152</v>
      </c>
      <c r="B168" s="35">
        <v>11500</v>
      </c>
      <c r="C168" s="35">
        <v>52000</v>
      </c>
      <c r="D168" s="35">
        <v>52000</v>
      </c>
      <c r="E168" s="35">
        <v>52643</v>
      </c>
      <c r="F168" s="36">
        <f t="shared" si="6"/>
        <v>4.5776521739130436</v>
      </c>
      <c r="G168" s="36">
        <f t="shared" si="7"/>
        <v>1.0123653846153846</v>
      </c>
    </row>
    <row r="169" spans="1:7" x14ac:dyDescent="0.25">
      <c r="A169" s="25" t="s">
        <v>153</v>
      </c>
      <c r="B169" s="26">
        <f>SUBTOTAL(9,B170:B170)</f>
        <v>0</v>
      </c>
      <c r="C169" s="26">
        <f>SUBTOTAL(9,C170:C170)</f>
        <v>0</v>
      </c>
      <c r="D169" s="26">
        <f>SUBTOTAL(9,D170:D170)</f>
        <v>0</v>
      </c>
      <c r="E169" s="26">
        <f>SUBTOTAL(9,E170:E170)</f>
        <v>9362.93</v>
      </c>
      <c r="F169" s="27" t="str">
        <f t="shared" si="6"/>
        <v>-</v>
      </c>
      <c r="G169" s="27" t="str">
        <f t="shared" si="7"/>
        <v>-</v>
      </c>
    </row>
    <row r="170" spans="1:7" x14ac:dyDescent="0.25">
      <c r="A170" s="34" t="s">
        <v>154</v>
      </c>
      <c r="B170" s="35"/>
      <c r="C170" s="35">
        <v>0</v>
      </c>
      <c r="D170" s="35">
        <v>0</v>
      </c>
      <c r="E170" s="35">
        <v>9362.93</v>
      </c>
      <c r="F170" s="36" t="str">
        <f t="shared" si="6"/>
        <v>-</v>
      </c>
      <c r="G170" s="36" t="str">
        <f t="shared" si="7"/>
        <v>-</v>
      </c>
    </row>
    <row r="171" spans="1:7" ht="20.100000000000001" customHeight="1" x14ac:dyDescent="0.25">
      <c r="A171" s="37" t="s">
        <v>68</v>
      </c>
      <c r="B171" s="62">
        <f>IFERROR(SUBTOTAL(9,B158:B170),0)</f>
        <v>4055037.28</v>
      </c>
      <c r="C171" s="62">
        <f>IFERROR(SUBTOTAL(9,C158:C170),0)</f>
        <v>9729334.1400000006</v>
      </c>
      <c r="D171" s="62">
        <f>IFERROR(SUBTOTAL(9,D158:D170),0)</f>
        <v>10563424.359999999</v>
      </c>
      <c r="E171" s="62">
        <f>IFERROR(SUBTOTAL(9,E158:E170),0)</f>
        <v>7261777.0599999996</v>
      </c>
      <c r="F171" s="39">
        <f t="shared" si="6"/>
        <v>1.7908040194392492</v>
      </c>
      <c r="G171" s="39">
        <f t="shared" si="7"/>
        <v>0.68744535981133303</v>
      </c>
    </row>
    <row r="172" spans="1:7" x14ac:dyDescent="0.25">
      <c r="F172" s="11"/>
      <c r="G172" s="11"/>
    </row>
    <row r="173" spans="1:7" x14ac:dyDescent="0.25">
      <c r="C173" s="56"/>
    </row>
    <row r="178" spans="1:7" s="6" customFormat="1" ht="24.95" customHeight="1" x14ac:dyDescent="0.3">
      <c r="A178" s="63" t="s">
        <v>155</v>
      </c>
      <c r="B178" s="63"/>
      <c r="C178" s="63"/>
      <c r="D178" s="63"/>
      <c r="E178" s="63"/>
      <c r="F178" s="63"/>
      <c r="G178" s="63"/>
    </row>
    <row r="179" spans="1:7" s="7" customFormat="1" ht="24.95" customHeight="1" x14ac:dyDescent="0.25">
      <c r="A179" s="8" t="s">
        <v>69</v>
      </c>
      <c r="B179" s="9"/>
      <c r="C179" s="9"/>
      <c r="D179" s="9"/>
      <c r="E179" s="9"/>
      <c r="F179" s="9"/>
      <c r="G179" s="9"/>
    </row>
    <row r="180" spans="1:7" ht="57.6" customHeight="1" x14ac:dyDescent="0.25">
      <c r="A180" s="10" t="s">
        <v>31</v>
      </c>
      <c r="B180" s="10" t="s">
        <v>6</v>
      </c>
      <c r="C180" s="10" t="s">
        <v>7</v>
      </c>
      <c r="D180" s="10" t="s">
        <v>8</v>
      </c>
      <c r="E180" s="10" t="s">
        <v>9</v>
      </c>
      <c r="F180" s="10" t="s">
        <v>10</v>
      </c>
      <c r="G180" s="10" t="s">
        <v>11</v>
      </c>
    </row>
    <row r="181" spans="1:7" s="11" customFormat="1" ht="15.95" customHeight="1" x14ac:dyDescent="0.25">
      <c r="A181" s="12" t="s">
        <v>12</v>
      </c>
      <c r="B181" s="12">
        <f>COLUMN()</f>
        <v>2</v>
      </c>
      <c r="C181" s="12">
        <f>COLUMN()</f>
        <v>3</v>
      </c>
      <c r="D181" s="12">
        <f>COLUMN()</f>
        <v>4</v>
      </c>
      <c r="E181" s="12">
        <f>COLUMN()</f>
        <v>5</v>
      </c>
      <c r="F181" s="12" t="str">
        <f>_xlfn.CONCAT(TEXT(COLUMN(),"@")," (",TEXT(E181,"@")," / ",TEXT(B181,"@"),")")</f>
        <v>6 (5 / 2)</v>
      </c>
      <c r="G181" s="12" t="str">
        <f>_xlfn.CONCAT(TEXT(COLUMN(),"@")," (",TEXT(E181,"@")," / ",TEXT(D181,"@"),")")</f>
        <v>7 (5 / 4)</v>
      </c>
    </row>
    <row r="182" spans="1:7" x14ac:dyDescent="0.25">
      <c r="A182" s="25" t="s">
        <v>156</v>
      </c>
      <c r="B182" s="26">
        <f>SUBTOTAL(9,B183:B183)</f>
        <v>4054970.89</v>
      </c>
      <c r="C182" s="26">
        <f>SUBTOTAL(9,C183:C183)</f>
        <v>9729334.1400000006</v>
      </c>
      <c r="D182" s="26">
        <f>SUBTOTAL(9,D183:D183)</f>
        <v>10563424.360000003</v>
      </c>
      <c r="E182" s="26">
        <f>SUBTOTAL(9,E183:E183)</f>
        <v>7261777.0599999996</v>
      </c>
      <c r="F182" s="27">
        <f>IF(B182&lt;&gt;0,E182/B182,"-")</f>
        <v>1.790833339373245</v>
      </c>
      <c r="G182" s="27">
        <f>IF(D182&lt;&gt;0,E182/D182,"-")</f>
        <v>0.6874453598113327</v>
      </c>
    </row>
    <row r="183" spans="1:7" x14ac:dyDescent="0.25">
      <c r="A183" s="34" t="s">
        <v>157</v>
      </c>
      <c r="B183" s="35">
        <v>4054970.89</v>
      </c>
      <c r="C183" s="35">
        <v>9729334.1400000006</v>
      </c>
      <c r="D183" s="35">
        <v>10563424.360000003</v>
      </c>
      <c r="E183" s="35">
        <v>7261777.0599999996</v>
      </c>
      <c r="F183" s="36">
        <f>IF(B183&lt;&gt;0,E183/B183,"-")</f>
        <v>1.790833339373245</v>
      </c>
      <c r="G183" s="36">
        <f>IF(D183&lt;&gt;0,E183/D183,"-")</f>
        <v>0.6874453598113327</v>
      </c>
    </row>
    <row r="184" spans="1:7" ht="20.100000000000001" customHeight="1" x14ac:dyDescent="0.25">
      <c r="A184" s="37" t="s">
        <v>68</v>
      </c>
      <c r="B184" s="38">
        <f>IFERROR(SUBTOTAL(9,B183:B183),0)</f>
        <v>4054970.89</v>
      </c>
      <c r="C184" s="38">
        <f>IFERROR(SUBTOTAL(9,C183:C183),0)</f>
        <v>9729334.1400000006</v>
      </c>
      <c r="D184" s="38">
        <f>IFERROR(SUBTOTAL(9,D183:D183),0)</f>
        <v>10563424.360000003</v>
      </c>
      <c r="E184" s="38">
        <f>IFERROR(SUBTOTAL(9,E183:E183),0)</f>
        <v>7261777.0599999996</v>
      </c>
      <c r="F184" s="39">
        <f>IF(B184&lt;&gt;0,E184/B184,"-")</f>
        <v>1.790833339373245</v>
      </c>
      <c r="G184" s="39">
        <f>IF(D184&lt;&gt;0,E184/D184,"-")</f>
        <v>0.6874453598113327</v>
      </c>
    </row>
    <row r="185" spans="1:7" x14ac:dyDescent="0.25">
      <c r="A185" s="11"/>
      <c r="B185" s="11"/>
      <c r="C185" s="11"/>
      <c r="D185" s="11"/>
      <c r="E185" s="11"/>
      <c r="F185" s="11"/>
      <c r="G185" s="11"/>
    </row>
    <row r="186" spans="1:7" x14ac:dyDescent="0.25">
      <c r="A186" s="11"/>
      <c r="B186" s="11"/>
      <c r="C186" s="11"/>
      <c r="D186" s="11"/>
      <c r="E186" s="11"/>
      <c r="F186" s="11"/>
      <c r="G186" s="11"/>
    </row>
    <row r="187" spans="1:7" x14ac:dyDescent="0.25">
      <c r="C187" s="24"/>
    </row>
  </sheetData>
  <mergeCells count="5">
    <mergeCell ref="A2:G2"/>
    <mergeCell ref="A3:G3"/>
    <mergeCell ref="A1:G1"/>
    <mergeCell ref="A133:G133"/>
    <mergeCell ref="A178:G178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8"/>
  <sheetViews>
    <sheetView zoomScaleNormal="100" workbookViewId="0">
      <pane ySplit="6" topLeftCell="A7" activePane="bottomLeft" state="frozen"/>
      <selection pane="bottomLeft" activeCell="A2" sqref="A2:G2"/>
    </sheetView>
  </sheetViews>
  <sheetFormatPr defaultColWidth="9.140625" defaultRowHeight="15" x14ac:dyDescent="0.25"/>
  <cols>
    <col min="1" max="1" width="73.7109375" style="1" customWidth="1"/>
    <col min="2" max="5" width="19.7109375" style="1" customWidth="1"/>
    <col min="6" max="7" width="15" style="1" customWidth="1"/>
  </cols>
  <sheetData>
    <row r="1" spans="1:7" s="5" customFormat="1" ht="30" customHeight="1" x14ac:dyDescent="0.25">
      <c r="A1" s="63" t="s">
        <v>2</v>
      </c>
      <c r="B1" s="63"/>
      <c r="C1" s="63"/>
      <c r="D1" s="63"/>
      <c r="E1" s="63"/>
      <c r="F1" s="63"/>
      <c r="G1" s="63"/>
    </row>
    <row r="2" spans="1:7" s="5" customFormat="1" ht="30" customHeight="1" x14ac:dyDescent="0.25">
      <c r="A2" s="63" t="s">
        <v>158</v>
      </c>
      <c r="B2" s="63"/>
      <c r="C2" s="63"/>
      <c r="D2" s="63"/>
      <c r="E2" s="63"/>
      <c r="F2" s="63"/>
      <c r="G2" s="63"/>
    </row>
    <row r="3" spans="1:7" s="6" customFormat="1" ht="24.95" customHeight="1" x14ac:dyDescent="0.3">
      <c r="A3" s="63" t="s">
        <v>159</v>
      </c>
      <c r="B3" s="63"/>
      <c r="C3" s="63"/>
      <c r="D3" s="63"/>
      <c r="E3" s="63"/>
      <c r="F3" s="63"/>
      <c r="G3" s="63"/>
    </row>
    <row r="4" spans="1:7" s="7" customFormat="1" ht="24.95" customHeight="1" x14ac:dyDescent="0.25">
      <c r="A4" s="8" t="s">
        <v>160</v>
      </c>
      <c r="B4" s="9"/>
      <c r="C4" s="9"/>
      <c r="D4" s="9"/>
      <c r="E4" s="9"/>
      <c r="F4" s="9"/>
      <c r="G4" s="9"/>
    </row>
    <row r="5" spans="1:7" ht="57.6" customHeight="1" x14ac:dyDescent="0.25">
      <c r="A5" s="10" t="s">
        <v>31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</row>
    <row r="6" spans="1:7" s="11" customFormat="1" ht="15.95" customHeight="1" x14ac:dyDescent="0.25">
      <c r="A6" s="12" t="s">
        <v>12</v>
      </c>
      <c r="B6" s="12">
        <f>COLUMN()</f>
        <v>2</v>
      </c>
      <c r="C6" s="12">
        <v>3</v>
      </c>
      <c r="D6" s="12">
        <f>COLUMN()</f>
        <v>4</v>
      </c>
      <c r="E6" s="12">
        <f>COLUMN()</f>
        <v>5</v>
      </c>
      <c r="F6" s="12" t="str">
        <f>_xlfn.CONCAT(TEXT(COLUMN(),"@")," (",TEXT(E6,"@")," / ",TEXT(B6,"@"),")")</f>
        <v>6 (5 / 2)</v>
      </c>
      <c r="G6" s="12" t="str">
        <f>_xlfn.CONCAT(TEXT(COLUMN(),"@")," (",TEXT(E6,"@")," / ",TEXT(D6,"@"),")")</f>
        <v>7 (5 / 4)</v>
      </c>
    </row>
    <row r="7" spans="1:7" ht="20.100000000000001" customHeight="1" x14ac:dyDescent="0.25">
      <c r="A7" s="37" t="s">
        <v>68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8">
        <f>IFERROR(SUBTOTAL(9,#REF!),0)</f>
        <v>0</v>
      </c>
      <c r="F7" s="39" t="str">
        <f>IF(B7&lt;&gt;0,E7/B7,"-")</f>
        <v>-</v>
      </c>
      <c r="G7" s="39" t="str">
        <f>IF(D7&lt;&gt;0,E7/D7,"-")</f>
        <v>-</v>
      </c>
    </row>
    <row r="8" spans="1:7" x14ac:dyDescent="0.25">
      <c r="A8" s="11"/>
      <c r="B8" s="11"/>
      <c r="C8" s="11"/>
      <c r="D8" s="11"/>
      <c r="E8" s="11"/>
      <c r="F8" s="11"/>
      <c r="G8" s="11"/>
    </row>
    <row r="9" spans="1:7" x14ac:dyDescent="0.25">
      <c r="A9" s="11"/>
      <c r="B9" s="11"/>
      <c r="C9" s="11"/>
      <c r="D9" s="11"/>
      <c r="E9" s="11"/>
      <c r="F9" s="11"/>
      <c r="G9" s="11"/>
    </row>
    <row r="10" spans="1:7" s="7" customFormat="1" ht="24.95" customHeight="1" x14ac:dyDescent="0.25">
      <c r="A10" s="8" t="s">
        <v>161</v>
      </c>
      <c r="B10" s="9"/>
      <c r="C10" s="9"/>
      <c r="D10" s="9"/>
      <c r="E10" s="9"/>
      <c r="F10" s="9"/>
      <c r="G10" s="9"/>
    </row>
    <row r="11" spans="1:7" ht="57.6" customHeight="1" x14ac:dyDescent="0.25">
      <c r="A11" s="40" t="s">
        <v>31</v>
      </c>
      <c r="B11" s="10" t="s">
        <v>6</v>
      </c>
      <c r="C11" s="10" t="s">
        <v>7</v>
      </c>
      <c r="D11" s="10" t="s">
        <v>8</v>
      </c>
      <c r="E11" s="10" t="s">
        <v>9</v>
      </c>
      <c r="F11" s="10" t="s">
        <v>10</v>
      </c>
      <c r="G11" s="10" t="s">
        <v>11</v>
      </c>
    </row>
    <row r="12" spans="1:7" s="11" customFormat="1" ht="15.95" customHeight="1" x14ac:dyDescent="0.25">
      <c r="A12" s="12" t="s">
        <v>12</v>
      </c>
      <c r="B12" s="12">
        <f>COLUMN()</f>
        <v>2</v>
      </c>
      <c r="C12" s="12">
        <v>3</v>
      </c>
      <c r="D12" s="12">
        <f>COLUMN()</f>
        <v>4</v>
      </c>
      <c r="E12" s="12">
        <f>COLUMN()</f>
        <v>5</v>
      </c>
      <c r="F12" s="12" t="str">
        <f>_xlfn.CONCAT(TEXT(COLUMN(),"@")," (",TEXT(E12,"@")," / ",TEXT(B12,"@"),")")</f>
        <v>6 (5 / 2)</v>
      </c>
      <c r="G12" s="12" t="str">
        <f>_xlfn.CONCAT(TEXT(COLUMN(),"@")," (",TEXT(E12,"@")," / ",TEXT(D12,"@"),")")</f>
        <v>7 (5 / 4)</v>
      </c>
    </row>
    <row r="13" spans="1:7" x14ac:dyDescent="0.25">
      <c r="A13" s="25" t="s">
        <v>22</v>
      </c>
      <c r="B13" s="26">
        <f>SUBTOTAL(9,B16:B16)</f>
        <v>0</v>
      </c>
      <c r="C13" s="26">
        <v>22500</v>
      </c>
      <c r="D13" s="26">
        <f>SUBTOTAL(9,D16:D16)</f>
        <v>0</v>
      </c>
      <c r="E13" s="26">
        <f>SUBTOTAL(9,E16:E16)</f>
        <v>0</v>
      </c>
      <c r="F13" s="27" t="str">
        <f>IF(B13&lt;&gt;0,E13/B13,"-")</f>
        <v>-</v>
      </c>
      <c r="G13" s="27" t="str">
        <f>IF(D13&lt;&gt;0,E13/D13,"-")</f>
        <v>-</v>
      </c>
    </row>
    <row r="14" spans="1:7" x14ac:dyDescent="0.25">
      <c r="A14" s="28" t="s">
        <v>162</v>
      </c>
      <c r="B14" s="29">
        <f>SUBTOTAL(9,B16:B16)</f>
        <v>0</v>
      </c>
      <c r="C14" s="29">
        <v>22500</v>
      </c>
      <c r="D14" s="29">
        <f>SUBTOTAL(9,D16:D16)</f>
        <v>0</v>
      </c>
      <c r="E14" s="29">
        <f>SUBTOTAL(9,E16:E16)</f>
        <v>0</v>
      </c>
      <c r="F14" s="30" t="str">
        <f>IF(B14&lt;&gt;0,E14/B14,"-")</f>
        <v>-</v>
      </c>
      <c r="G14" s="30" t="str">
        <f>IF(D14&lt;&gt;0,E14/D14,"-")</f>
        <v>-</v>
      </c>
    </row>
    <row r="15" spans="1:7" x14ac:dyDescent="0.25">
      <c r="A15" s="31" t="s">
        <v>163</v>
      </c>
      <c r="B15" s="32">
        <f>SUBTOTAL(9,B16:B16)</f>
        <v>0</v>
      </c>
      <c r="C15" s="32"/>
      <c r="D15" s="32">
        <f>SUBTOTAL(9,D16:D16)</f>
        <v>0</v>
      </c>
      <c r="E15" s="32">
        <f>SUBTOTAL(9,E16:E16)</f>
        <v>0</v>
      </c>
      <c r="F15" s="33" t="str">
        <f>IF(B15&lt;&gt;0,E15/B15,"-")</f>
        <v>-</v>
      </c>
      <c r="G15" s="33"/>
    </row>
    <row r="16" spans="1:7" x14ac:dyDescent="0.25">
      <c r="A16" s="34" t="s">
        <v>164</v>
      </c>
      <c r="B16" s="35">
        <v>0</v>
      </c>
      <c r="C16" s="35"/>
      <c r="D16" s="35">
        <v>0</v>
      </c>
      <c r="E16" s="35">
        <v>0</v>
      </c>
      <c r="F16" s="36" t="str">
        <f>IF(B16&lt;&gt;0,E16/B16,"-")</f>
        <v>-</v>
      </c>
      <c r="G16" s="36"/>
    </row>
    <row r="17" spans="1:7" ht="20.100000000000001" customHeight="1" x14ac:dyDescent="0.25">
      <c r="A17" s="37" t="s">
        <v>68</v>
      </c>
      <c r="B17" s="38">
        <f>IFERROR(SUBTOTAL(9,B16:B16),0)</f>
        <v>0</v>
      </c>
      <c r="C17" s="38">
        <v>22500</v>
      </c>
      <c r="D17" s="38">
        <f>IFERROR(SUBTOTAL(9,D16:D16),0)</f>
        <v>0</v>
      </c>
      <c r="E17" s="38">
        <f>IFERROR(SUBTOTAL(9,E16:E16),0)</f>
        <v>0</v>
      </c>
      <c r="F17" s="39" t="str">
        <f>IF(B17&lt;&gt;0,E17/B17,"-")</f>
        <v>-</v>
      </c>
      <c r="G17" s="39" t="str">
        <f>IF(D17&lt;&gt;0,E17/D17,"-")</f>
        <v>-</v>
      </c>
    </row>
    <row r="18" spans="1:7" x14ac:dyDescent="0.25">
      <c r="F18" s="11"/>
      <c r="G18" s="11"/>
    </row>
    <row r="19" spans="1:7" x14ac:dyDescent="0.25">
      <c r="C19" s="24"/>
    </row>
    <row r="24" spans="1:7" s="6" customFormat="1" ht="24.95" customHeight="1" x14ac:dyDescent="0.3">
      <c r="A24" s="63" t="s">
        <v>165</v>
      </c>
      <c r="B24" s="63"/>
      <c r="C24" s="63"/>
      <c r="D24" s="63"/>
      <c r="E24" s="63"/>
      <c r="F24" s="63"/>
      <c r="G24" s="63"/>
    </row>
    <row r="25" spans="1:7" s="7" customFormat="1" ht="24.95" customHeight="1" x14ac:dyDescent="0.25">
      <c r="A25" s="8" t="s">
        <v>160</v>
      </c>
      <c r="B25" s="9"/>
      <c r="C25" s="9"/>
      <c r="D25" s="9"/>
      <c r="E25" s="9"/>
      <c r="F25" s="9"/>
      <c r="G25" s="9"/>
    </row>
    <row r="26" spans="1:7" ht="57.6" customHeight="1" x14ac:dyDescent="0.25">
      <c r="A26" s="10" t="s">
        <v>31</v>
      </c>
      <c r="B26" s="10" t="s">
        <v>6</v>
      </c>
      <c r="C26" s="10" t="s">
        <v>7</v>
      </c>
      <c r="D26" s="10" t="s">
        <v>8</v>
      </c>
      <c r="E26" s="10" t="s">
        <v>9</v>
      </c>
      <c r="F26" s="10" t="s">
        <v>10</v>
      </c>
      <c r="G26" s="10" t="s">
        <v>11</v>
      </c>
    </row>
    <row r="27" spans="1:7" s="11" customFormat="1" ht="15.95" customHeight="1" x14ac:dyDescent="0.25">
      <c r="A27" s="12" t="s">
        <v>12</v>
      </c>
      <c r="B27" s="12">
        <f>COLUMN()</f>
        <v>2</v>
      </c>
      <c r="C27" s="12">
        <f>COLUMN()</f>
        <v>3</v>
      </c>
      <c r="D27" s="12">
        <f>COLUMN()</f>
        <v>4</v>
      </c>
      <c r="E27" s="12">
        <f>COLUMN()</f>
        <v>5</v>
      </c>
      <c r="F27" s="12" t="str">
        <f>_xlfn.CONCAT(TEXT(COLUMN(),"@")," (",TEXT(E27,"@")," / ",TEXT(B27,"@"),")")</f>
        <v>6 (5 / 2)</v>
      </c>
      <c r="G27" s="12" t="str">
        <f>_xlfn.CONCAT(TEXT(COLUMN(),"@")," (",TEXT(E27,"@")," / ",TEXT(D27,"@"),")")</f>
        <v>7 (5 / 4)</v>
      </c>
    </row>
    <row r="28" spans="1:7" ht="20.100000000000001" customHeight="1" x14ac:dyDescent="0.25">
      <c r="A28" s="37" t="s">
        <v>68</v>
      </c>
      <c r="B28" s="38">
        <f>IFERROR(SUBTOTAL(9,#REF!),0)</f>
        <v>0</v>
      </c>
      <c r="C28" s="38">
        <f>IFERROR(SUBTOTAL(9,#REF!),0)</f>
        <v>0</v>
      </c>
      <c r="D28" s="38">
        <f>IFERROR(SUBTOTAL(9,#REF!),0)</f>
        <v>0</v>
      </c>
      <c r="E28" s="38">
        <f>IFERROR(SUBTOTAL(9,#REF!),0)</f>
        <v>0</v>
      </c>
      <c r="F28" s="39" t="str">
        <f>IF(B28&lt;&gt;0,E28/B28,"-")</f>
        <v>-</v>
      </c>
      <c r="G28" s="39" t="str">
        <f>IF(D28&lt;&gt;0,E28/D28,"-")</f>
        <v>-</v>
      </c>
    </row>
    <row r="29" spans="1:7" x14ac:dyDescent="0.25">
      <c r="A29" s="11"/>
      <c r="B29" s="11"/>
      <c r="C29" s="11"/>
      <c r="D29" s="11"/>
      <c r="E29" s="11"/>
      <c r="F29" s="11"/>
      <c r="G29" s="11"/>
    </row>
    <row r="30" spans="1:7" x14ac:dyDescent="0.25">
      <c r="A30" s="11"/>
      <c r="B30" s="11"/>
      <c r="C30" s="11"/>
      <c r="D30" s="11"/>
      <c r="E30" s="11"/>
      <c r="F30" s="11"/>
      <c r="G30" s="11"/>
    </row>
    <row r="31" spans="1:7" s="7" customFormat="1" ht="24.95" customHeight="1" x14ac:dyDescent="0.25">
      <c r="A31" s="8" t="s">
        <v>161</v>
      </c>
      <c r="B31" s="9"/>
      <c r="C31" s="9"/>
      <c r="D31" s="9"/>
      <c r="E31" s="9"/>
      <c r="F31" s="9"/>
      <c r="G31" s="9"/>
    </row>
    <row r="32" spans="1:7" ht="57.6" customHeight="1" x14ac:dyDescent="0.25">
      <c r="A32" s="40" t="s">
        <v>31</v>
      </c>
      <c r="B32" s="10" t="s">
        <v>6</v>
      </c>
      <c r="C32" s="10" t="s">
        <v>7</v>
      </c>
      <c r="D32" s="10" t="s">
        <v>8</v>
      </c>
      <c r="E32" s="10" t="s">
        <v>9</v>
      </c>
      <c r="F32" s="10" t="s">
        <v>10</v>
      </c>
      <c r="G32" s="10" t="s">
        <v>11</v>
      </c>
    </row>
    <row r="33" spans="1:7" s="11" customFormat="1" ht="15.95" customHeight="1" x14ac:dyDescent="0.25">
      <c r="A33" s="12" t="s">
        <v>12</v>
      </c>
      <c r="B33" s="12">
        <f>COLUMN()</f>
        <v>2</v>
      </c>
      <c r="C33" s="12">
        <f>COLUMN()</f>
        <v>3</v>
      </c>
      <c r="D33" s="12">
        <f>COLUMN()</f>
        <v>4</v>
      </c>
      <c r="E33" s="12">
        <f>COLUMN()</f>
        <v>5</v>
      </c>
      <c r="F33" s="12" t="str">
        <f>_xlfn.CONCAT(TEXT(COLUMN(),"@")," (",TEXT(E33,"@")," / ",TEXT(B33,"@"),")")</f>
        <v>6 (5 / 2)</v>
      </c>
      <c r="G33" s="12" t="str">
        <f>_xlfn.CONCAT(TEXT(COLUMN(),"@")," (",TEXT(E33,"@")," / ",TEXT(D33,"@"),")")</f>
        <v>7 (5 / 4)</v>
      </c>
    </row>
    <row r="34" spans="1:7" x14ac:dyDescent="0.25">
      <c r="A34" s="25" t="s">
        <v>146</v>
      </c>
      <c r="B34" s="26">
        <f>SUBTOTAL(9,B35:B35)</f>
        <v>0</v>
      </c>
      <c r="C34" s="26">
        <f>SUBTOTAL(9,C35:C35)</f>
        <v>22500</v>
      </c>
      <c r="D34" s="26">
        <f>SUBTOTAL(9,D35:D35)</f>
        <v>0</v>
      </c>
      <c r="E34" s="26">
        <f>SUBTOTAL(9,E35:E35)</f>
        <v>0</v>
      </c>
      <c r="F34" s="27" t="str">
        <f>IF(B34&lt;&gt;0,E34/B34,"-")</f>
        <v>-</v>
      </c>
      <c r="G34" s="27" t="str">
        <f>IF(D34&lt;&gt;0,E34/D34,"-")</f>
        <v>-</v>
      </c>
    </row>
    <row r="35" spans="1:7" x14ac:dyDescent="0.25">
      <c r="A35" s="34" t="s">
        <v>147</v>
      </c>
      <c r="B35" s="35">
        <v>0</v>
      </c>
      <c r="C35" s="35">
        <v>22500</v>
      </c>
      <c r="D35" s="35">
        <v>0</v>
      </c>
      <c r="E35" s="35">
        <v>0</v>
      </c>
      <c r="F35" s="36" t="str">
        <f>IF(B35&lt;&gt;0,E35/B35,"-")</f>
        <v>-</v>
      </c>
      <c r="G35" s="36" t="str">
        <f>IF(D35&lt;&gt;0,E35/D35,"-")</f>
        <v>-</v>
      </c>
    </row>
    <row r="36" spans="1:7" ht="20.100000000000001" customHeight="1" x14ac:dyDescent="0.25">
      <c r="A36" s="37" t="s">
        <v>68</v>
      </c>
      <c r="B36" s="38">
        <f>IFERROR(SUBTOTAL(9,B35:B35),0)</f>
        <v>0</v>
      </c>
      <c r="C36" s="38">
        <f>IFERROR(SUBTOTAL(9,C35:C35),0)</f>
        <v>22500</v>
      </c>
      <c r="D36" s="38">
        <f>IFERROR(SUBTOTAL(9,D35:D35),0)</f>
        <v>0</v>
      </c>
      <c r="E36" s="38">
        <f>IFERROR(SUBTOTAL(9,E35:E35),0)</f>
        <v>0</v>
      </c>
      <c r="F36" s="39" t="str">
        <f>IF(B36&lt;&gt;0,E36/B36,"-")</f>
        <v>-</v>
      </c>
      <c r="G36" s="39" t="str">
        <f>IF(D36&lt;&gt;0,E36/D36,"-")</f>
        <v>-</v>
      </c>
    </row>
    <row r="37" spans="1:7" x14ac:dyDescent="0.25">
      <c r="F37" s="11"/>
      <c r="G37" s="11"/>
    </row>
    <row r="38" spans="1:7" x14ac:dyDescent="0.25">
      <c r="C38" s="24"/>
    </row>
  </sheetData>
  <mergeCells count="4">
    <mergeCell ref="A2:G2"/>
    <mergeCell ref="A3:G3"/>
    <mergeCell ref="A1:G1"/>
    <mergeCell ref="A24:G24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60"/>
  <sheetViews>
    <sheetView zoomScaleNormal="100" workbookViewId="0">
      <pane ySplit="5" topLeftCell="A243" activePane="bottomLeft" state="frozen"/>
      <selection pane="bottomLeft" activeCell="B225" sqref="B225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  <col min="5" max="5" width="15" style="1" customWidth="1"/>
  </cols>
  <sheetData>
    <row r="1" spans="1:5" s="5" customFormat="1" ht="30" customHeight="1" x14ac:dyDescent="0.25">
      <c r="A1" s="63" t="s">
        <v>166</v>
      </c>
      <c r="B1" s="63"/>
      <c r="C1" s="63"/>
      <c r="D1" s="63"/>
      <c r="E1" s="63"/>
    </row>
    <row r="2" spans="1:5" s="6" customFormat="1" ht="24.95" customHeight="1" x14ac:dyDescent="0.3">
      <c r="A2" s="63" t="s">
        <v>167</v>
      </c>
      <c r="B2" s="63"/>
      <c r="C2" s="63"/>
      <c r="D2" s="63"/>
      <c r="E2" s="63"/>
    </row>
    <row r="3" spans="1:5" s="7" customFormat="1" ht="24.95" customHeight="1" x14ac:dyDescent="0.25">
      <c r="A3" s="8" t="s">
        <v>168</v>
      </c>
      <c r="B3" s="9"/>
      <c r="C3" s="9"/>
      <c r="D3" s="9"/>
      <c r="E3" s="9"/>
    </row>
    <row r="4" spans="1:5" ht="57.6" customHeight="1" x14ac:dyDescent="0.25">
      <c r="A4" s="40" t="s">
        <v>31</v>
      </c>
      <c r="B4" s="10" t="s">
        <v>7</v>
      </c>
      <c r="C4" s="10" t="s">
        <v>8</v>
      </c>
      <c r="D4" s="10" t="s">
        <v>9</v>
      </c>
      <c r="E4" s="10" t="s">
        <v>11</v>
      </c>
    </row>
    <row r="5" spans="1:5" s="11" customFormat="1" ht="15.95" customHeight="1" x14ac:dyDescent="0.25">
      <c r="A5" s="12" t="s">
        <v>12</v>
      </c>
      <c r="B5" s="12">
        <v>2</v>
      </c>
      <c r="C5" s="12">
        <f>COLUMN()</f>
        <v>3</v>
      </c>
      <c r="D5" s="12">
        <f>COLUMN()</f>
        <v>4</v>
      </c>
      <c r="E5" s="12" t="str">
        <f>_xlfn.CONCAT(TEXT(COLUMN(),"@")," (",TEXT(D5,"@")," / ",TEXT(C5,"@"),")")</f>
        <v>5 (4 / 3)</v>
      </c>
    </row>
    <row r="6" spans="1:5" x14ac:dyDescent="0.25">
      <c r="A6" s="25" t="s">
        <v>156</v>
      </c>
      <c r="B6" s="26">
        <f>SUBTOTAL(9,B20:B258)</f>
        <v>9729334.1400000006</v>
      </c>
      <c r="C6" s="26">
        <f>SUBTOTAL(9,C21:C258)</f>
        <v>10563426</v>
      </c>
      <c r="D6" s="26">
        <f>SUBTOTAL(9,D21:D258)</f>
        <v>7261777.0600000015</v>
      </c>
      <c r="E6" s="27">
        <f>+D6/C6</f>
        <v>0.68744525308361148</v>
      </c>
    </row>
    <row r="7" spans="1:5" x14ac:dyDescent="0.25">
      <c r="A7" s="28" t="s">
        <v>157</v>
      </c>
      <c r="B7" s="29">
        <f>SUBTOTAL(9,B20:B258)</f>
        <v>9729334.1400000006</v>
      </c>
      <c r="C7" s="29">
        <f>SUBTOTAL(9,C21:C258)</f>
        <v>10563426</v>
      </c>
      <c r="D7" s="29">
        <f>SUBTOTAL(9,D21:D258)</f>
        <v>7261777.0600000015</v>
      </c>
      <c r="E7" s="30">
        <f>+D7/C7</f>
        <v>0.68744525308361148</v>
      </c>
    </row>
    <row r="8" spans="1:5" x14ac:dyDescent="0.25">
      <c r="A8" s="41" t="s">
        <v>169</v>
      </c>
      <c r="B8" s="42"/>
      <c r="C8" s="42"/>
      <c r="D8" s="42"/>
      <c r="E8" s="42"/>
    </row>
    <row r="9" spans="1:5" x14ac:dyDescent="0.25">
      <c r="A9" s="43" t="s">
        <v>170</v>
      </c>
      <c r="B9" s="59">
        <v>2267726</v>
      </c>
      <c r="C9" s="44" t="s">
        <v>171</v>
      </c>
      <c r="D9" s="59">
        <v>2569026.63</v>
      </c>
      <c r="E9" s="45">
        <f>+D9/C9</f>
        <v>1.0230120084197516</v>
      </c>
    </row>
    <row r="10" spans="1:5" x14ac:dyDescent="0.25">
      <c r="A10" s="43" t="s">
        <v>172</v>
      </c>
      <c r="B10" s="59">
        <v>0</v>
      </c>
      <c r="C10" s="44" t="s">
        <v>174</v>
      </c>
      <c r="D10" s="59">
        <v>4428.78</v>
      </c>
      <c r="E10" s="45">
        <f t="shared" ref="E10:E15" si="0">+D10/C10</f>
        <v>0.1104186092896856</v>
      </c>
    </row>
    <row r="11" spans="1:5" x14ac:dyDescent="0.25">
      <c r="A11" s="43" t="s">
        <v>175</v>
      </c>
      <c r="B11" s="59">
        <v>403710</v>
      </c>
      <c r="C11" s="44" t="s">
        <v>176</v>
      </c>
      <c r="D11" s="59">
        <v>342382.7</v>
      </c>
      <c r="E11" s="45">
        <f t="shared" si="0"/>
        <v>0.73819602854617195</v>
      </c>
    </row>
    <row r="12" spans="1:5" x14ac:dyDescent="0.25">
      <c r="A12" s="43" t="s">
        <v>177</v>
      </c>
      <c r="B12" s="59">
        <v>876298</v>
      </c>
      <c r="C12" s="44" t="s">
        <v>178</v>
      </c>
      <c r="D12" s="59">
        <v>686754.01</v>
      </c>
      <c r="E12" s="45">
        <f t="shared" si="0"/>
        <v>0.79025896868210777</v>
      </c>
    </row>
    <row r="13" spans="1:5" x14ac:dyDescent="0.25">
      <c r="A13" s="43" t="s">
        <v>179</v>
      </c>
      <c r="B13" s="59">
        <v>6129600.8499999996</v>
      </c>
      <c r="C13" s="44" t="s">
        <v>180</v>
      </c>
      <c r="D13" s="59">
        <v>3572083.05</v>
      </c>
      <c r="E13" s="45">
        <f t="shared" si="0"/>
        <v>0.55814111610627803</v>
      </c>
    </row>
    <row r="14" spans="1:5" x14ac:dyDescent="0.25">
      <c r="A14" s="43" t="s">
        <v>181</v>
      </c>
      <c r="B14" s="59">
        <v>0</v>
      </c>
      <c r="C14" s="44" t="s">
        <v>182</v>
      </c>
      <c r="D14" s="59">
        <v>25095.96</v>
      </c>
      <c r="E14" s="45">
        <f t="shared" si="0"/>
        <v>0.1104182047773461</v>
      </c>
    </row>
    <row r="15" spans="1:5" x14ac:dyDescent="0.25">
      <c r="A15" s="43" t="s">
        <v>183</v>
      </c>
      <c r="B15" s="59">
        <v>52000</v>
      </c>
      <c r="C15" s="44" t="s">
        <v>184</v>
      </c>
      <c r="D15" s="59">
        <v>52643</v>
      </c>
      <c r="E15" s="45">
        <f t="shared" si="0"/>
        <v>1.0123653846153846</v>
      </c>
    </row>
    <row r="16" spans="1:5" x14ac:dyDescent="0.25">
      <c r="A16" s="43" t="s">
        <v>185</v>
      </c>
      <c r="B16" s="59">
        <v>0</v>
      </c>
      <c r="C16" s="44" t="s">
        <v>173</v>
      </c>
      <c r="D16" s="59">
        <v>9362.93</v>
      </c>
      <c r="E16" s="45" t="s">
        <v>261</v>
      </c>
    </row>
    <row r="17" spans="1:5" x14ac:dyDescent="0.25">
      <c r="A17" s="31" t="s">
        <v>186</v>
      </c>
      <c r="B17" s="32">
        <f>SUBTOTAL(9,B20:B258)</f>
        <v>9729334.1400000006</v>
      </c>
      <c r="C17" s="32">
        <f>SUBTOTAL(9,C21:C258)</f>
        <v>10563426</v>
      </c>
      <c r="D17" s="32">
        <f>SUBTOTAL(9,D21:D258)</f>
        <v>7261777.0600000015</v>
      </c>
      <c r="E17" s="33">
        <f>+D17/C17</f>
        <v>0.68744525308361148</v>
      </c>
    </row>
    <row r="18" spans="1:5" x14ac:dyDescent="0.25">
      <c r="A18" s="46" t="s">
        <v>187</v>
      </c>
      <c r="B18" s="47">
        <f>SUBTOTAL(9,B20:B147)</f>
        <v>9487534.1400000006</v>
      </c>
      <c r="C18" s="47">
        <f>SUBTOTAL(9,C21:C147)</f>
        <v>3661190</v>
      </c>
      <c r="D18" s="47">
        <f>SUBTOTAL(9,D21:D147)</f>
        <v>3457996.6900000004</v>
      </c>
      <c r="E18" s="48">
        <f>+D18/C18</f>
        <v>0.94450074702487452</v>
      </c>
    </row>
    <row r="19" spans="1:5" x14ac:dyDescent="0.25">
      <c r="A19" s="49" t="s">
        <v>188</v>
      </c>
      <c r="B19" s="50">
        <f>SUBTOTAL(9,B20:B46)</f>
        <v>2025926</v>
      </c>
      <c r="C19" s="50">
        <f>SUBTOTAL(9,C21:C46)</f>
        <v>2263438</v>
      </c>
      <c r="D19" s="50">
        <f>SUBTOTAL(9,D21:D46)</f>
        <v>2321310.36</v>
      </c>
      <c r="E19" s="51">
        <f>+D19/C19</f>
        <v>1.0255683433785241</v>
      </c>
    </row>
    <row r="20" spans="1:5" x14ac:dyDescent="0.25">
      <c r="A20" s="52" t="s">
        <v>189</v>
      </c>
      <c r="B20" s="53">
        <v>1746744</v>
      </c>
      <c r="C20" s="53">
        <f>SUBTOTAL(9,C21:C24)</f>
        <v>1983791</v>
      </c>
      <c r="D20" s="53">
        <f>SUBTOTAL(9,D21:D24)</f>
        <v>2039859.99</v>
      </c>
      <c r="E20" s="54">
        <f>+D20/C20</f>
        <v>1.0282635569976877</v>
      </c>
    </row>
    <row r="21" spans="1:5" x14ac:dyDescent="0.25">
      <c r="A21" s="34" t="s">
        <v>190</v>
      </c>
      <c r="B21" s="35"/>
      <c r="C21" s="35">
        <v>1657474</v>
      </c>
      <c r="D21" s="35">
        <v>1693661.53</v>
      </c>
      <c r="E21" s="36"/>
    </row>
    <row r="22" spans="1:5" x14ac:dyDescent="0.25">
      <c r="A22" s="34" t="s">
        <v>191</v>
      </c>
      <c r="B22" s="35"/>
      <c r="C22" s="35">
        <v>834</v>
      </c>
      <c r="D22" s="35">
        <v>0</v>
      </c>
      <c r="E22" s="36"/>
    </row>
    <row r="23" spans="1:5" x14ac:dyDescent="0.25">
      <c r="A23" s="34" t="s">
        <v>192</v>
      </c>
      <c r="B23" s="35"/>
      <c r="C23" s="35">
        <v>52000</v>
      </c>
      <c r="D23" s="35">
        <v>66744.23</v>
      </c>
      <c r="E23" s="36"/>
    </row>
    <row r="24" spans="1:5" x14ac:dyDescent="0.25">
      <c r="A24" s="34" t="s">
        <v>193</v>
      </c>
      <c r="B24" s="35"/>
      <c r="C24" s="35">
        <v>273483</v>
      </c>
      <c r="D24" s="35">
        <v>279454.23</v>
      </c>
      <c r="E24" s="36"/>
    </row>
    <row r="25" spans="1:5" x14ac:dyDescent="0.25">
      <c r="A25" s="52" t="s">
        <v>194</v>
      </c>
      <c r="B25" s="53">
        <v>278160</v>
      </c>
      <c r="C25" s="53">
        <f>SUBTOTAL(9,C26:C44)</f>
        <v>278625</v>
      </c>
      <c r="D25" s="53">
        <f>SUBTOTAL(9,D26:D44)</f>
        <v>280428.37</v>
      </c>
      <c r="E25" s="54">
        <f>+D25/C25</f>
        <v>1.0064723912068192</v>
      </c>
    </row>
    <row r="26" spans="1:5" x14ac:dyDescent="0.25">
      <c r="A26" s="34" t="s">
        <v>195</v>
      </c>
      <c r="B26" s="35"/>
      <c r="C26" s="35">
        <v>664</v>
      </c>
      <c r="D26" s="35">
        <v>664</v>
      </c>
      <c r="E26" s="36"/>
    </row>
    <row r="27" spans="1:5" x14ac:dyDescent="0.25">
      <c r="A27" s="34" t="s">
        <v>196</v>
      </c>
      <c r="B27" s="35"/>
      <c r="C27" s="35">
        <v>95000</v>
      </c>
      <c r="D27" s="35">
        <v>97582.64</v>
      </c>
      <c r="E27" s="36"/>
    </row>
    <row r="28" spans="1:5" x14ac:dyDescent="0.25">
      <c r="A28" s="34" t="s">
        <v>197</v>
      </c>
      <c r="B28" s="35"/>
      <c r="C28" s="35">
        <v>664</v>
      </c>
      <c r="D28" s="35">
        <v>664</v>
      </c>
      <c r="E28" s="36"/>
    </row>
    <row r="29" spans="1:5" x14ac:dyDescent="0.25">
      <c r="A29" s="34" t="s">
        <v>198</v>
      </c>
      <c r="B29" s="35"/>
      <c r="C29" s="35">
        <v>465</v>
      </c>
      <c r="D29" s="35">
        <v>464.59</v>
      </c>
      <c r="E29" s="36"/>
    </row>
    <row r="30" spans="1:5" x14ac:dyDescent="0.25">
      <c r="A30" s="34" t="s">
        <v>199</v>
      </c>
      <c r="B30" s="35"/>
      <c r="C30" s="35">
        <v>6902</v>
      </c>
      <c r="D30" s="35">
        <v>6902</v>
      </c>
      <c r="E30" s="36"/>
    </row>
    <row r="31" spans="1:5" x14ac:dyDescent="0.25">
      <c r="A31" s="34" t="s">
        <v>200</v>
      </c>
      <c r="B31" s="35"/>
      <c r="C31" s="35">
        <v>99542</v>
      </c>
      <c r="D31" s="35">
        <v>98763.14</v>
      </c>
      <c r="E31" s="36"/>
    </row>
    <row r="32" spans="1:5" x14ac:dyDescent="0.25">
      <c r="A32" s="34" t="s">
        <v>201</v>
      </c>
      <c r="B32" s="35"/>
      <c r="C32" s="35">
        <v>5309</v>
      </c>
      <c r="D32" s="35">
        <v>5309</v>
      </c>
      <c r="E32" s="36"/>
    </row>
    <row r="33" spans="1:5" x14ac:dyDescent="0.25">
      <c r="A33" s="34" t="s">
        <v>202</v>
      </c>
      <c r="B33" s="35"/>
      <c r="C33" s="35">
        <v>1195</v>
      </c>
      <c r="D33" s="35">
        <v>1195</v>
      </c>
      <c r="E33" s="36"/>
    </row>
    <row r="34" spans="1:5" x14ac:dyDescent="0.25">
      <c r="A34" s="34" t="s">
        <v>203</v>
      </c>
      <c r="B34" s="35"/>
      <c r="C34" s="35">
        <v>6636</v>
      </c>
      <c r="D34" s="35">
        <v>6636</v>
      </c>
      <c r="E34" s="36"/>
    </row>
    <row r="35" spans="1:5" x14ac:dyDescent="0.25">
      <c r="A35" s="34" t="s">
        <v>204</v>
      </c>
      <c r="B35" s="35"/>
      <c r="C35" s="35">
        <v>23890</v>
      </c>
      <c r="D35" s="35">
        <v>23890</v>
      </c>
      <c r="E35" s="36"/>
    </row>
    <row r="36" spans="1:5" x14ac:dyDescent="0.25">
      <c r="A36" s="34" t="s">
        <v>205</v>
      </c>
      <c r="B36" s="35"/>
      <c r="C36" s="35">
        <v>3331</v>
      </c>
      <c r="D36" s="35">
        <v>3331</v>
      </c>
      <c r="E36" s="36"/>
    </row>
    <row r="37" spans="1:5" x14ac:dyDescent="0.25">
      <c r="A37" s="34" t="s">
        <v>206</v>
      </c>
      <c r="B37" s="35"/>
      <c r="C37" s="35">
        <v>11932</v>
      </c>
      <c r="D37" s="35">
        <v>11932</v>
      </c>
      <c r="E37" s="36"/>
    </row>
    <row r="38" spans="1:5" x14ac:dyDescent="0.25">
      <c r="A38" s="34" t="s">
        <v>207</v>
      </c>
      <c r="B38" s="35"/>
      <c r="C38" s="35">
        <v>1991</v>
      </c>
      <c r="D38" s="35">
        <v>1991</v>
      </c>
      <c r="E38" s="36"/>
    </row>
    <row r="39" spans="1:5" x14ac:dyDescent="0.25">
      <c r="A39" s="34" t="s">
        <v>208</v>
      </c>
      <c r="B39" s="35"/>
      <c r="C39" s="35">
        <v>3982</v>
      </c>
      <c r="D39" s="35">
        <v>3982</v>
      </c>
      <c r="E39" s="36"/>
    </row>
    <row r="40" spans="1:5" x14ac:dyDescent="0.25">
      <c r="A40" s="34" t="s">
        <v>209</v>
      </c>
      <c r="B40" s="35"/>
      <c r="C40" s="35">
        <v>9291</v>
      </c>
      <c r="D40" s="35">
        <v>9291</v>
      </c>
      <c r="E40" s="36"/>
    </row>
    <row r="41" spans="1:5" x14ac:dyDescent="0.25">
      <c r="A41" s="34" t="s">
        <v>210</v>
      </c>
      <c r="B41" s="35"/>
      <c r="C41" s="35">
        <v>3982</v>
      </c>
      <c r="D41" s="35">
        <v>3982</v>
      </c>
      <c r="E41" s="36"/>
    </row>
    <row r="42" spans="1:5" x14ac:dyDescent="0.25">
      <c r="A42" s="34" t="s">
        <v>211</v>
      </c>
      <c r="B42" s="35"/>
      <c r="C42" s="35">
        <v>3318</v>
      </c>
      <c r="D42" s="35">
        <v>3318</v>
      </c>
      <c r="E42" s="36"/>
    </row>
    <row r="43" spans="1:5" x14ac:dyDescent="0.25">
      <c r="A43" s="34" t="s">
        <v>212</v>
      </c>
      <c r="B43" s="35"/>
      <c r="C43" s="35">
        <v>332</v>
      </c>
      <c r="D43" s="35">
        <v>332</v>
      </c>
      <c r="E43" s="36"/>
    </row>
    <row r="44" spans="1:5" x14ac:dyDescent="0.25">
      <c r="A44" s="34" t="s">
        <v>213</v>
      </c>
      <c r="B44" s="35"/>
      <c r="C44" s="35">
        <v>199</v>
      </c>
      <c r="D44" s="35">
        <v>199</v>
      </c>
      <c r="E44" s="36"/>
    </row>
    <row r="45" spans="1:5" x14ac:dyDescent="0.25">
      <c r="A45" s="52" t="s">
        <v>214</v>
      </c>
      <c r="B45" s="53">
        <v>1022</v>
      </c>
      <c r="C45" s="53">
        <f>SUBTOTAL(9,C46:C46)</f>
        <v>1022</v>
      </c>
      <c r="D45" s="53">
        <f>SUBTOTAL(9,D46:D46)</f>
        <v>1022</v>
      </c>
      <c r="E45" s="54">
        <f>+D45/C45</f>
        <v>1</v>
      </c>
    </row>
    <row r="46" spans="1:5" x14ac:dyDescent="0.25">
      <c r="A46" s="34" t="s">
        <v>215</v>
      </c>
      <c r="B46" s="35"/>
      <c r="C46" s="35">
        <v>1022</v>
      </c>
      <c r="D46" s="35">
        <v>1022</v>
      </c>
      <c r="E46" s="36"/>
    </row>
    <row r="47" spans="1:5" x14ac:dyDescent="0.25">
      <c r="A47" s="49" t="s">
        <v>216</v>
      </c>
      <c r="B47" s="50">
        <f>SUBTOTAL(9,B48:B80)</f>
        <v>403710</v>
      </c>
      <c r="C47" s="50">
        <f>SUBTOTAL(9,C49:C80)</f>
        <v>463810</v>
      </c>
      <c r="D47" s="50">
        <f>SUBTOTAL(9,D49:D80)</f>
        <v>342382.70000000007</v>
      </c>
      <c r="E47" s="51">
        <f>+D47/C47</f>
        <v>0.73819602854617206</v>
      </c>
    </row>
    <row r="48" spans="1:5" x14ac:dyDescent="0.25">
      <c r="A48" s="52" t="s">
        <v>194</v>
      </c>
      <c r="B48" s="53">
        <v>278910</v>
      </c>
      <c r="C48" s="53">
        <f>SUBTOTAL(9,C49:C69)</f>
        <v>343910</v>
      </c>
      <c r="D48" s="53">
        <f>SUBTOTAL(9,D49:D69)</f>
        <v>315864.98000000004</v>
      </c>
      <c r="E48" s="54">
        <f>+D48/C48</f>
        <v>0.91845244395336001</v>
      </c>
    </row>
    <row r="49" spans="1:5" x14ac:dyDescent="0.25">
      <c r="A49" s="34" t="s">
        <v>195</v>
      </c>
      <c r="B49" s="35"/>
      <c r="C49" s="35">
        <v>8000</v>
      </c>
      <c r="D49" s="35">
        <v>7642.92</v>
      </c>
      <c r="E49" s="36"/>
    </row>
    <row r="50" spans="1:5" x14ac:dyDescent="0.25">
      <c r="A50" s="34" t="s">
        <v>198</v>
      </c>
      <c r="B50" s="35"/>
      <c r="C50" s="35">
        <v>200</v>
      </c>
      <c r="D50" s="35">
        <v>0</v>
      </c>
      <c r="E50" s="36"/>
    </row>
    <row r="51" spans="1:5" x14ac:dyDescent="0.25">
      <c r="A51" s="34" t="s">
        <v>199</v>
      </c>
      <c r="B51" s="35"/>
      <c r="C51" s="35">
        <v>7140</v>
      </c>
      <c r="D51" s="35">
        <v>7140</v>
      </c>
      <c r="E51" s="36"/>
    </row>
    <row r="52" spans="1:5" x14ac:dyDescent="0.25">
      <c r="A52" s="34" t="s">
        <v>200</v>
      </c>
      <c r="B52" s="35"/>
      <c r="C52" s="35">
        <v>15000</v>
      </c>
      <c r="D52" s="35">
        <v>13611.74</v>
      </c>
      <c r="E52" s="36"/>
    </row>
    <row r="53" spans="1:5" x14ac:dyDescent="0.25">
      <c r="A53" s="34" t="s">
        <v>201</v>
      </c>
      <c r="B53" s="35"/>
      <c r="C53" s="35">
        <v>6210</v>
      </c>
      <c r="D53" s="35">
        <v>6210</v>
      </c>
      <c r="E53" s="36"/>
    </row>
    <row r="54" spans="1:5" x14ac:dyDescent="0.25">
      <c r="A54" s="34" t="s">
        <v>202</v>
      </c>
      <c r="B54" s="35"/>
      <c r="C54" s="35">
        <v>10000</v>
      </c>
      <c r="D54" s="35">
        <v>9993.27</v>
      </c>
      <c r="E54" s="36"/>
    </row>
    <row r="55" spans="1:5" x14ac:dyDescent="0.25">
      <c r="A55" s="34" t="s">
        <v>203</v>
      </c>
      <c r="B55" s="35"/>
      <c r="C55" s="35">
        <v>20000</v>
      </c>
      <c r="D55" s="35">
        <v>14278.2</v>
      </c>
      <c r="E55" s="36"/>
    </row>
    <row r="56" spans="1:5" x14ac:dyDescent="0.25">
      <c r="A56" s="34" t="s">
        <v>204</v>
      </c>
      <c r="B56" s="35"/>
      <c r="C56" s="35">
        <v>80000</v>
      </c>
      <c r="D56" s="35">
        <v>77372.61</v>
      </c>
      <c r="E56" s="36"/>
    </row>
    <row r="57" spans="1:5" x14ac:dyDescent="0.25">
      <c r="A57" s="34" t="s">
        <v>205</v>
      </c>
      <c r="B57" s="35"/>
      <c r="C57" s="35">
        <v>40000</v>
      </c>
      <c r="D57" s="35">
        <v>39949.83</v>
      </c>
      <c r="E57" s="36"/>
    </row>
    <row r="58" spans="1:5" x14ac:dyDescent="0.25">
      <c r="A58" s="34" t="s">
        <v>206</v>
      </c>
      <c r="B58" s="35"/>
      <c r="C58" s="35">
        <v>17000</v>
      </c>
      <c r="D58" s="35">
        <v>16992.82</v>
      </c>
      <c r="E58" s="36"/>
    </row>
    <row r="59" spans="1:5" x14ac:dyDescent="0.25">
      <c r="A59" s="34" t="s">
        <v>207</v>
      </c>
      <c r="B59" s="35"/>
      <c r="C59" s="35">
        <v>9000</v>
      </c>
      <c r="D59" s="35">
        <v>8994.14</v>
      </c>
      <c r="E59" s="36"/>
    </row>
    <row r="60" spans="1:5" x14ac:dyDescent="0.25">
      <c r="A60" s="34" t="s">
        <v>217</v>
      </c>
      <c r="B60" s="35"/>
      <c r="C60" s="35">
        <v>9900</v>
      </c>
      <c r="D60" s="35">
        <v>139.9</v>
      </c>
      <c r="E60" s="36"/>
    </row>
    <row r="61" spans="1:5" x14ac:dyDescent="0.25">
      <c r="A61" s="34" t="s">
        <v>208</v>
      </c>
      <c r="B61" s="35"/>
      <c r="C61" s="35">
        <v>58000</v>
      </c>
      <c r="D61" s="35">
        <v>57395.93</v>
      </c>
      <c r="E61" s="36"/>
    </row>
    <row r="62" spans="1:5" x14ac:dyDescent="0.25">
      <c r="A62" s="34" t="s">
        <v>209</v>
      </c>
      <c r="B62" s="35"/>
      <c r="C62" s="35">
        <v>9000</v>
      </c>
      <c r="D62" s="35">
        <v>9000</v>
      </c>
      <c r="E62" s="36"/>
    </row>
    <row r="63" spans="1:5" x14ac:dyDescent="0.25">
      <c r="A63" s="34" t="s">
        <v>210</v>
      </c>
      <c r="B63" s="35"/>
      <c r="C63" s="35">
        <v>26160</v>
      </c>
      <c r="D63" s="35">
        <v>26159.71</v>
      </c>
      <c r="E63" s="36"/>
    </row>
    <row r="64" spans="1:5" x14ac:dyDescent="0.25">
      <c r="A64" s="34" t="s">
        <v>218</v>
      </c>
      <c r="B64" s="35"/>
      <c r="C64" s="35">
        <v>8000</v>
      </c>
      <c r="D64" s="35">
        <v>6530.71</v>
      </c>
      <c r="E64" s="36"/>
    </row>
    <row r="65" spans="1:5" x14ac:dyDescent="0.25">
      <c r="A65" s="34" t="s">
        <v>211</v>
      </c>
      <c r="B65" s="35"/>
      <c r="C65" s="35">
        <v>9000</v>
      </c>
      <c r="D65" s="35">
        <v>9000</v>
      </c>
      <c r="E65" s="36"/>
    </row>
    <row r="66" spans="1:5" x14ac:dyDescent="0.25">
      <c r="A66" s="34" t="s">
        <v>219</v>
      </c>
      <c r="B66" s="35"/>
      <c r="C66" s="35">
        <v>1500</v>
      </c>
      <c r="D66" s="35">
        <v>1082.4000000000001</v>
      </c>
      <c r="E66" s="36"/>
    </row>
    <row r="67" spans="1:5" x14ac:dyDescent="0.25">
      <c r="A67" s="34" t="s">
        <v>212</v>
      </c>
      <c r="B67" s="35"/>
      <c r="C67" s="35">
        <v>2500</v>
      </c>
      <c r="D67" s="35">
        <v>533</v>
      </c>
      <c r="E67" s="36"/>
    </row>
    <row r="68" spans="1:5" x14ac:dyDescent="0.25">
      <c r="A68" s="34" t="s">
        <v>220</v>
      </c>
      <c r="B68" s="35"/>
      <c r="C68" s="35">
        <v>5300</v>
      </c>
      <c r="D68" s="35">
        <v>3014.13</v>
      </c>
      <c r="E68" s="36"/>
    </row>
    <row r="69" spans="1:5" x14ac:dyDescent="0.25">
      <c r="A69" s="34" t="s">
        <v>213</v>
      </c>
      <c r="B69" s="35"/>
      <c r="C69" s="35">
        <v>2000</v>
      </c>
      <c r="D69" s="35">
        <v>823.67</v>
      </c>
      <c r="E69" s="36"/>
    </row>
    <row r="70" spans="1:5" x14ac:dyDescent="0.25">
      <c r="A70" s="52" t="s">
        <v>214</v>
      </c>
      <c r="B70" s="53">
        <v>10200</v>
      </c>
      <c r="C70" s="53">
        <f>SUBTOTAL(9,C71:C73)</f>
        <v>10900</v>
      </c>
      <c r="D70" s="53">
        <f>SUBTOTAL(9,D71:D73)</f>
        <v>10488.21</v>
      </c>
      <c r="E70" s="54">
        <f>+D70/C70</f>
        <v>0.96222110091743107</v>
      </c>
    </row>
    <row r="71" spans="1:5" x14ac:dyDescent="0.25">
      <c r="A71" s="34" t="s">
        <v>215</v>
      </c>
      <c r="B71" s="35"/>
      <c r="C71" s="35">
        <v>10000</v>
      </c>
      <c r="D71" s="35">
        <v>9995.14</v>
      </c>
      <c r="E71" s="36"/>
    </row>
    <row r="72" spans="1:5" x14ac:dyDescent="0.25">
      <c r="A72" s="34" t="s">
        <v>221</v>
      </c>
      <c r="B72" s="35"/>
      <c r="C72" s="35">
        <v>100</v>
      </c>
      <c r="D72" s="35">
        <v>0</v>
      </c>
      <c r="E72" s="36"/>
    </row>
    <row r="73" spans="1:5" x14ac:dyDescent="0.25">
      <c r="A73" s="34" t="s">
        <v>222</v>
      </c>
      <c r="B73" s="35"/>
      <c r="C73" s="35">
        <v>800</v>
      </c>
      <c r="D73" s="35">
        <v>493.07</v>
      </c>
      <c r="E73" s="36"/>
    </row>
    <row r="74" spans="1:5" x14ac:dyDescent="0.25">
      <c r="A74" s="52" t="s">
        <v>223</v>
      </c>
      <c r="B74" s="53">
        <v>600</v>
      </c>
      <c r="C74" s="53">
        <f>SUBTOTAL(9,C75:C75)</f>
        <v>0</v>
      </c>
      <c r="D74" s="53">
        <f>SUBTOTAL(9,D75:D75)</f>
        <v>0</v>
      </c>
      <c r="E74" s="54" t="str">
        <f>IF(C74&lt;&gt;0,D74/C74,"-")</f>
        <v>-</v>
      </c>
    </row>
    <row r="75" spans="1:5" x14ac:dyDescent="0.25">
      <c r="A75" s="34" t="s">
        <v>224</v>
      </c>
      <c r="B75" s="35"/>
      <c r="C75" s="35">
        <v>0</v>
      </c>
      <c r="D75" s="35">
        <v>0</v>
      </c>
      <c r="E75" s="36"/>
    </row>
    <row r="76" spans="1:5" x14ac:dyDescent="0.25">
      <c r="A76" s="52" t="s">
        <v>225</v>
      </c>
      <c r="B76" s="53">
        <v>44000</v>
      </c>
      <c r="C76" s="53">
        <f>SUBTOTAL(9,C77:C78)</f>
        <v>44000</v>
      </c>
      <c r="D76" s="53">
        <f>SUBTOTAL(9,D77:D78)</f>
        <v>16029.51</v>
      </c>
      <c r="E76" s="54">
        <f>+D76/C76</f>
        <v>0.36430704545454545</v>
      </c>
    </row>
    <row r="77" spans="1:5" x14ac:dyDescent="0.25">
      <c r="A77" s="34" t="s">
        <v>226</v>
      </c>
      <c r="B77" s="35"/>
      <c r="C77" s="35">
        <v>29000</v>
      </c>
      <c r="D77" s="35">
        <v>9839.49</v>
      </c>
      <c r="E77" s="36"/>
    </row>
    <row r="78" spans="1:5" x14ac:dyDescent="0.25">
      <c r="A78" s="34" t="s">
        <v>227</v>
      </c>
      <c r="B78" s="35"/>
      <c r="C78" s="35">
        <v>15000</v>
      </c>
      <c r="D78" s="35">
        <v>6190.02</v>
      </c>
      <c r="E78" s="36"/>
    </row>
    <row r="79" spans="1:5" x14ac:dyDescent="0.25">
      <c r="A79" s="52" t="s">
        <v>228</v>
      </c>
      <c r="B79" s="53">
        <v>70000</v>
      </c>
      <c r="C79" s="53">
        <f>SUBTOTAL(9,C80:C80)</f>
        <v>65000</v>
      </c>
      <c r="D79" s="53">
        <f>SUBTOTAL(9,D80:D80)</f>
        <v>0</v>
      </c>
      <c r="E79" s="54">
        <f>+D79/C79</f>
        <v>0</v>
      </c>
    </row>
    <row r="80" spans="1:5" x14ac:dyDescent="0.25">
      <c r="A80" s="34" t="s">
        <v>229</v>
      </c>
      <c r="B80" s="35"/>
      <c r="C80" s="35">
        <v>65000</v>
      </c>
      <c r="D80" s="35">
        <v>0</v>
      </c>
      <c r="E80" s="36"/>
    </row>
    <row r="81" spans="1:5" x14ac:dyDescent="0.25">
      <c r="A81" s="49" t="s">
        <v>230</v>
      </c>
      <c r="B81" s="50">
        <f>SUBTOTAL(9,B82:B127)</f>
        <v>876297.29</v>
      </c>
      <c r="C81" s="50">
        <f>SUBTOTAL(9,C83:C127)</f>
        <v>857179</v>
      </c>
      <c r="D81" s="50">
        <f>SUBTOTAL(9,D83:D127)</f>
        <v>679599.69</v>
      </c>
      <c r="E81" s="51">
        <f>+D81/C81</f>
        <v>0.79283287388048462</v>
      </c>
    </row>
    <row r="82" spans="1:5" x14ac:dyDescent="0.25">
      <c r="A82" s="52" t="s">
        <v>189</v>
      </c>
      <c r="B82" s="53">
        <v>111746.15000000001</v>
      </c>
      <c r="C82" s="53">
        <f>SUBTOTAL(9,C83:C86)</f>
        <v>89400</v>
      </c>
      <c r="D82" s="53">
        <f>SUBTOTAL(9,D83:D86)</f>
        <v>80937.11</v>
      </c>
      <c r="E82" s="54">
        <f>+D82/C82</f>
        <v>0.90533680089485458</v>
      </c>
    </row>
    <row r="83" spans="1:5" x14ac:dyDescent="0.25">
      <c r="A83" s="34" t="s">
        <v>190</v>
      </c>
      <c r="B83" s="35"/>
      <c r="C83" s="35">
        <v>60000</v>
      </c>
      <c r="D83" s="35">
        <v>63972.52</v>
      </c>
      <c r="E83" s="36"/>
    </row>
    <row r="84" spans="1:5" x14ac:dyDescent="0.25">
      <c r="A84" s="34" t="s">
        <v>231</v>
      </c>
      <c r="B84" s="35"/>
      <c r="C84" s="35">
        <v>2500</v>
      </c>
      <c r="D84" s="35">
        <v>2031.06</v>
      </c>
      <c r="E84" s="36"/>
    </row>
    <row r="85" spans="1:5" x14ac:dyDescent="0.25">
      <c r="A85" s="34" t="s">
        <v>192</v>
      </c>
      <c r="B85" s="35"/>
      <c r="C85" s="35">
        <v>17000</v>
      </c>
      <c r="D85" s="35">
        <v>3541.44</v>
      </c>
      <c r="E85" s="36"/>
    </row>
    <row r="86" spans="1:5" x14ac:dyDescent="0.25">
      <c r="A86" s="34" t="s">
        <v>193</v>
      </c>
      <c r="B86" s="35"/>
      <c r="C86" s="35">
        <v>9900</v>
      </c>
      <c r="D86" s="35">
        <v>11392.09</v>
      </c>
      <c r="E86" s="36"/>
    </row>
    <row r="87" spans="1:5" x14ac:dyDescent="0.25">
      <c r="A87" s="52" t="s">
        <v>194</v>
      </c>
      <c r="B87" s="53">
        <v>505475.64</v>
      </c>
      <c r="C87" s="53">
        <f>SUBTOTAL(9,C88:C109)</f>
        <v>557871</v>
      </c>
      <c r="D87" s="53">
        <f>SUBTOTAL(9,D88:D109)</f>
        <v>431852.97000000003</v>
      </c>
      <c r="E87" s="54">
        <f>+D87/C87</f>
        <v>0.77410901444957714</v>
      </c>
    </row>
    <row r="88" spans="1:5" x14ac:dyDescent="0.25">
      <c r="A88" s="34" t="s">
        <v>195</v>
      </c>
      <c r="B88" s="35"/>
      <c r="C88" s="35">
        <v>12000</v>
      </c>
      <c r="D88" s="35">
        <v>10287.82</v>
      </c>
      <c r="E88" s="36"/>
    </row>
    <row r="89" spans="1:5" x14ac:dyDescent="0.25">
      <c r="A89" s="34" t="s">
        <v>196</v>
      </c>
      <c r="B89" s="35"/>
      <c r="C89" s="35">
        <v>5000</v>
      </c>
      <c r="D89" s="35">
        <v>4690.72</v>
      </c>
      <c r="E89" s="36"/>
    </row>
    <row r="90" spans="1:5" x14ac:dyDescent="0.25">
      <c r="A90" s="34" t="s">
        <v>197</v>
      </c>
      <c r="B90" s="35"/>
      <c r="C90" s="35">
        <v>15000</v>
      </c>
      <c r="D90" s="35">
        <v>12060.98</v>
      </c>
      <c r="E90" s="36"/>
    </row>
    <row r="91" spans="1:5" x14ac:dyDescent="0.25">
      <c r="A91" s="34" t="s">
        <v>199</v>
      </c>
      <c r="B91" s="35"/>
      <c r="C91" s="35">
        <v>10450</v>
      </c>
      <c r="D91" s="35">
        <v>14684.47</v>
      </c>
      <c r="E91" s="36"/>
    </row>
    <row r="92" spans="1:5" x14ac:dyDescent="0.25">
      <c r="A92" s="34" t="s">
        <v>232</v>
      </c>
      <c r="B92" s="35"/>
      <c r="C92" s="35">
        <v>155000</v>
      </c>
      <c r="D92" s="35">
        <v>143576.23000000001</v>
      </c>
      <c r="E92" s="36"/>
    </row>
    <row r="93" spans="1:5" x14ac:dyDescent="0.25">
      <c r="A93" s="34" t="s">
        <v>200</v>
      </c>
      <c r="B93" s="35"/>
      <c r="C93" s="35">
        <v>25000</v>
      </c>
      <c r="D93" s="35">
        <v>187.38</v>
      </c>
      <c r="E93" s="36"/>
    </row>
    <row r="94" spans="1:5" x14ac:dyDescent="0.25">
      <c r="A94" s="34" t="s">
        <v>201</v>
      </c>
      <c r="B94" s="35"/>
      <c r="C94" s="35">
        <v>15270</v>
      </c>
      <c r="D94" s="35">
        <v>13948.25</v>
      </c>
      <c r="E94" s="36"/>
    </row>
    <row r="95" spans="1:5" x14ac:dyDescent="0.25">
      <c r="A95" s="34" t="s">
        <v>202</v>
      </c>
      <c r="B95" s="35"/>
      <c r="C95" s="35">
        <v>8050</v>
      </c>
      <c r="D95" s="35">
        <v>5152.5</v>
      </c>
      <c r="E95" s="36"/>
    </row>
    <row r="96" spans="1:5" x14ac:dyDescent="0.25">
      <c r="A96" s="34" t="s">
        <v>233</v>
      </c>
      <c r="B96" s="35"/>
      <c r="C96" s="35">
        <v>10000</v>
      </c>
      <c r="D96" s="35">
        <v>4815.5</v>
      </c>
      <c r="E96" s="36"/>
    </row>
    <row r="97" spans="1:5" x14ac:dyDescent="0.25">
      <c r="A97" s="34" t="s">
        <v>203</v>
      </c>
      <c r="B97" s="35"/>
      <c r="C97" s="35">
        <v>45000</v>
      </c>
      <c r="D97" s="35">
        <v>35544.239999999998</v>
      </c>
      <c r="E97" s="36"/>
    </row>
    <row r="98" spans="1:5" x14ac:dyDescent="0.25">
      <c r="A98" s="34" t="s">
        <v>204</v>
      </c>
      <c r="B98" s="35"/>
      <c r="C98" s="35">
        <v>52541</v>
      </c>
      <c r="D98" s="35">
        <v>12115.66</v>
      </c>
      <c r="E98" s="36"/>
    </row>
    <row r="99" spans="1:5" x14ac:dyDescent="0.25">
      <c r="A99" s="34" t="s">
        <v>205</v>
      </c>
      <c r="B99" s="35"/>
      <c r="C99" s="35">
        <v>35100</v>
      </c>
      <c r="D99" s="35">
        <v>19748.53</v>
      </c>
      <c r="E99" s="36"/>
    </row>
    <row r="100" spans="1:5" x14ac:dyDescent="0.25">
      <c r="A100" s="34" t="s">
        <v>206</v>
      </c>
      <c r="B100" s="35"/>
      <c r="C100" s="35">
        <v>13000</v>
      </c>
      <c r="D100" s="35">
        <v>8711.01</v>
      </c>
      <c r="E100" s="36"/>
    </row>
    <row r="101" spans="1:5" x14ac:dyDescent="0.25">
      <c r="A101" s="34" t="s">
        <v>207</v>
      </c>
      <c r="B101" s="35"/>
      <c r="C101" s="35">
        <v>25000</v>
      </c>
      <c r="D101" s="35">
        <v>15992.74</v>
      </c>
      <c r="E101" s="36"/>
    </row>
    <row r="102" spans="1:5" x14ac:dyDescent="0.25">
      <c r="A102" s="34" t="s">
        <v>208</v>
      </c>
      <c r="B102" s="35"/>
      <c r="C102" s="35">
        <v>68800</v>
      </c>
      <c r="D102" s="35">
        <v>69275.53</v>
      </c>
      <c r="E102" s="36"/>
    </row>
    <row r="103" spans="1:5" x14ac:dyDescent="0.25">
      <c r="A103" s="34" t="s">
        <v>209</v>
      </c>
      <c r="B103" s="35"/>
      <c r="C103" s="35">
        <v>12798</v>
      </c>
      <c r="D103" s="35">
        <v>8083.24</v>
      </c>
      <c r="E103" s="36"/>
    </row>
    <row r="104" spans="1:5" x14ac:dyDescent="0.25">
      <c r="A104" s="34" t="s">
        <v>210</v>
      </c>
      <c r="B104" s="35"/>
      <c r="C104" s="35">
        <v>32631</v>
      </c>
      <c r="D104" s="35">
        <v>40848.82</v>
      </c>
      <c r="E104" s="36"/>
    </row>
    <row r="105" spans="1:5" x14ac:dyDescent="0.25">
      <c r="A105" s="34" t="s">
        <v>234</v>
      </c>
      <c r="B105" s="35"/>
      <c r="C105" s="35">
        <v>200</v>
      </c>
      <c r="D105" s="35">
        <v>0</v>
      </c>
      <c r="E105" s="36"/>
    </row>
    <row r="106" spans="1:5" x14ac:dyDescent="0.25">
      <c r="A106" s="34" t="s">
        <v>211</v>
      </c>
      <c r="B106" s="35"/>
      <c r="C106" s="35">
        <v>13000</v>
      </c>
      <c r="D106" s="35">
        <v>11481.07</v>
      </c>
      <c r="E106" s="36"/>
    </row>
    <row r="107" spans="1:5" x14ac:dyDescent="0.25">
      <c r="A107" s="34" t="s">
        <v>219</v>
      </c>
      <c r="B107" s="35"/>
      <c r="C107" s="35">
        <v>1000</v>
      </c>
      <c r="D107" s="35">
        <v>193.1</v>
      </c>
      <c r="E107" s="36"/>
    </row>
    <row r="108" spans="1:5" x14ac:dyDescent="0.25">
      <c r="A108" s="34" t="s">
        <v>212</v>
      </c>
      <c r="B108" s="35"/>
      <c r="C108" s="35">
        <v>1991</v>
      </c>
      <c r="D108" s="35">
        <v>353.7</v>
      </c>
      <c r="E108" s="36"/>
    </row>
    <row r="109" spans="1:5" x14ac:dyDescent="0.25">
      <c r="A109" s="34" t="s">
        <v>213</v>
      </c>
      <c r="B109" s="35"/>
      <c r="C109" s="35">
        <v>1040</v>
      </c>
      <c r="D109" s="35">
        <v>101.48</v>
      </c>
      <c r="E109" s="36"/>
    </row>
    <row r="110" spans="1:5" x14ac:dyDescent="0.25">
      <c r="A110" s="52" t="s">
        <v>214</v>
      </c>
      <c r="B110" s="53">
        <v>7000</v>
      </c>
      <c r="C110" s="53">
        <f>SUBTOTAL(9,C111:C113)</f>
        <v>7500</v>
      </c>
      <c r="D110" s="53">
        <f>SUBTOTAL(9,D111:D113)</f>
        <v>8337.9699999999993</v>
      </c>
      <c r="E110" s="54">
        <f>+D110/C110</f>
        <v>1.1117293333333333</v>
      </c>
    </row>
    <row r="111" spans="1:5" x14ac:dyDescent="0.25">
      <c r="A111" s="34" t="s">
        <v>215</v>
      </c>
      <c r="B111" s="35"/>
      <c r="C111" s="35">
        <v>7000</v>
      </c>
      <c r="D111" s="35">
        <v>7390.99</v>
      </c>
      <c r="E111" s="36"/>
    </row>
    <row r="112" spans="1:5" x14ac:dyDescent="0.25">
      <c r="A112" s="34" t="s">
        <v>222</v>
      </c>
      <c r="B112" s="35"/>
      <c r="C112" s="35">
        <v>0</v>
      </c>
      <c r="D112" s="35">
        <v>493.48</v>
      </c>
      <c r="E112" s="36"/>
    </row>
    <row r="113" spans="1:5" x14ac:dyDescent="0.25">
      <c r="A113" s="34" t="s">
        <v>235</v>
      </c>
      <c r="B113" s="35"/>
      <c r="C113" s="35">
        <v>500</v>
      </c>
      <c r="D113" s="35">
        <v>453.5</v>
      </c>
      <c r="E113" s="36"/>
    </row>
    <row r="114" spans="1:5" x14ac:dyDescent="0.25">
      <c r="A114" s="52" t="s">
        <v>225</v>
      </c>
      <c r="B114" s="53">
        <v>89575.5</v>
      </c>
      <c r="C114" s="53">
        <f>SUBTOTAL(9,C115:C121)</f>
        <v>74908</v>
      </c>
      <c r="D114" s="53">
        <f>SUBTOTAL(9,D115:D121)</f>
        <v>26329.99</v>
      </c>
      <c r="E114" s="54">
        <f>+D114/C114</f>
        <v>0.35149770385005608</v>
      </c>
    </row>
    <row r="115" spans="1:5" x14ac:dyDescent="0.25">
      <c r="A115" s="34" t="s">
        <v>226</v>
      </c>
      <c r="B115" s="35"/>
      <c r="C115" s="35">
        <v>19908</v>
      </c>
      <c r="D115" s="35">
        <v>16868.05</v>
      </c>
      <c r="E115" s="36"/>
    </row>
    <row r="116" spans="1:5" x14ac:dyDescent="0.25">
      <c r="A116" s="34" t="s">
        <v>236</v>
      </c>
      <c r="B116" s="35"/>
      <c r="C116" s="35">
        <v>3500</v>
      </c>
      <c r="D116" s="35">
        <v>3877.74</v>
      </c>
      <c r="E116" s="36"/>
    </row>
    <row r="117" spans="1:5" x14ac:dyDescent="0.25">
      <c r="A117" s="34" t="s">
        <v>237</v>
      </c>
      <c r="B117" s="35"/>
      <c r="C117" s="35">
        <v>11500</v>
      </c>
      <c r="D117" s="35">
        <v>769.2</v>
      </c>
      <c r="E117" s="36"/>
    </row>
    <row r="118" spans="1:5" x14ac:dyDescent="0.25">
      <c r="A118" s="34" t="s">
        <v>238</v>
      </c>
      <c r="B118" s="35"/>
      <c r="C118" s="35">
        <v>5000</v>
      </c>
      <c r="D118" s="35">
        <v>1565</v>
      </c>
      <c r="E118" s="36"/>
    </row>
    <row r="119" spans="1:5" x14ac:dyDescent="0.25">
      <c r="A119" s="34" t="s">
        <v>227</v>
      </c>
      <c r="B119" s="35"/>
      <c r="C119" s="35">
        <v>10000</v>
      </c>
      <c r="D119" s="35">
        <v>950</v>
      </c>
      <c r="E119" s="36"/>
    </row>
    <row r="120" spans="1:5" x14ac:dyDescent="0.25">
      <c r="A120" s="34" t="s">
        <v>239</v>
      </c>
      <c r="B120" s="35"/>
      <c r="C120" s="35">
        <v>10000</v>
      </c>
      <c r="D120" s="35">
        <v>2300</v>
      </c>
      <c r="E120" s="36"/>
    </row>
    <row r="121" spans="1:5" x14ac:dyDescent="0.25">
      <c r="A121" s="34" t="s">
        <v>240</v>
      </c>
      <c r="B121" s="35"/>
      <c r="C121" s="35">
        <v>15000</v>
      </c>
      <c r="D121" s="35">
        <v>0</v>
      </c>
      <c r="E121" s="36"/>
    </row>
    <row r="122" spans="1:5" x14ac:dyDescent="0.25">
      <c r="A122" s="52" t="s">
        <v>241</v>
      </c>
      <c r="B122" s="53">
        <v>40000</v>
      </c>
      <c r="C122" s="53">
        <f>SUBTOTAL(9,C123:C123)</f>
        <v>40000</v>
      </c>
      <c r="D122" s="53">
        <f>SUBTOTAL(9,D123:D123)</f>
        <v>0</v>
      </c>
      <c r="E122" s="54">
        <f>+D122/C122</f>
        <v>0</v>
      </c>
    </row>
    <row r="123" spans="1:5" x14ac:dyDescent="0.25">
      <c r="A123" s="34" t="s">
        <v>242</v>
      </c>
      <c r="B123" s="35"/>
      <c r="C123" s="35">
        <v>40000</v>
      </c>
      <c r="D123" s="35">
        <v>0</v>
      </c>
      <c r="E123" s="36"/>
    </row>
    <row r="124" spans="1:5" x14ac:dyDescent="0.25">
      <c r="A124" s="52" t="s">
        <v>228</v>
      </c>
      <c r="B124" s="53">
        <v>100000</v>
      </c>
      <c r="C124" s="53">
        <f>SUBTOTAL(9,C125:C125)</f>
        <v>87500</v>
      </c>
      <c r="D124" s="53">
        <f>SUBTOTAL(9,D125:D125)</f>
        <v>132141.65</v>
      </c>
      <c r="E124" s="54">
        <f>+D124/C124</f>
        <v>1.5101902857142857</v>
      </c>
    </row>
    <row r="125" spans="1:5" x14ac:dyDescent="0.25">
      <c r="A125" s="34" t="s">
        <v>229</v>
      </c>
      <c r="B125" s="35"/>
      <c r="C125" s="35">
        <v>87500</v>
      </c>
      <c r="D125" s="35">
        <v>132141.65</v>
      </c>
      <c r="E125" s="36"/>
    </row>
    <row r="126" spans="1:5" x14ac:dyDescent="0.25">
      <c r="A126" s="52" t="s">
        <v>243</v>
      </c>
      <c r="B126" s="53">
        <v>22500</v>
      </c>
      <c r="C126" s="53">
        <f>SUBTOTAL(9,C127:C127)</f>
        <v>0</v>
      </c>
      <c r="D126" s="53">
        <f>SUBTOTAL(9,D127:D127)</f>
        <v>0</v>
      </c>
      <c r="E126" s="54" t="str">
        <f>IF(C126&lt;&gt;0,D126/C126,"-")</f>
        <v>-</v>
      </c>
    </row>
    <row r="127" spans="1:5" x14ac:dyDescent="0.25">
      <c r="A127" s="34" t="s">
        <v>244</v>
      </c>
      <c r="B127" s="35"/>
      <c r="C127" s="35">
        <v>0</v>
      </c>
      <c r="D127" s="35">
        <v>0</v>
      </c>
      <c r="E127" s="36"/>
    </row>
    <row r="128" spans="1:5" x14ac:dyDescent="0.25">
      <c r="A128" s="49" t="s">
        <v>245</v>
      </c>
      <c r="B128" s="50">
        <f>SUBTOTAL(9,B129:B141)</f>
        <v>6129600.8499999996</v>
      </c>
      <c r="C128" s="50">
        <f>SUBTOTAL(9,C130:C141)</f>
        <v>24763</v>
      </c>
      <c r="D128" s="50">
        <f>SUBTOTAL(9,D130:D141)</f>
        <v>52698.009999999995</v>
      </c>
      <c r="E128" s="51">
        <f>+D128/C128</f>
        <v>2.1280947381173525</v>
      </c>
    </row>
    <row r="129" spans="1:5" x14ac:dyDescent="0.25">
      <c r="A129" s="52" t="s">
        <v>189</v>
      </c>
      <c r="B129" s="53">
        <v>50004.17</v>
      </c>
      <c r="C129" s="53">
        <f>SUBTOTAL(9,C130:C131)</f>
        <v>23035</v>
      </c>
      <c r="D129" s="53">
        <f>SUBTOTAL(9,D130:D131)</f>
        <v>19562.420000000002</v>
      </c>
      <c r="E129" s="54">
        <f>+D129/C129</f>
        <v>0.84924766659431306</v>
      </c>
    </row>
    <row r="130" spans="1:5" x14ac:dyDescent="0.25">
      <c r="A130" s="34" t="s">
        <v>190</v>
      </c>
      <c r="B130" s="35"/>
      <c r="C130" s="35">
        <v>22075</v>
      </c>
      <c r="D130" s="35">
        <v>18815.52</v>
      </c>
      <c r="E130" s="36"/>
    </row>
    <row r="131" spans="1:5" x14ac:dyDescent="0.25">
      <c r="A131" s="34" t="s">
        <v>193</v>
      </c>
      <c r="B131" s="35"/>
      <c r="C131" s="35">
        <v>960</v>
      </c>
      <c r="D131" s="35">
        <v>746.9</v>
      </c>
      <c r="E131" s="36"/>
    </row>
    <row r="132" spans="1:5" x14ac:dyDescent="0.25">
      <c r="A132" s="52" t="s">
        <v>194</v>
      </c>
      <c r="B132" s="53">
        <v>166885.68</v>
      </c>
      <c r="C132" s="53">
        <f>SUBTOTAL(9,C133:C136)</f>
        <v>1728</v>
      </c>
      <c r="D132" s="53">
        <f>SUBTOTAL(9,D133:D136)</f>
        <v>33135.589999999997</v>
      </c>
      <c r="E132" s="54">
        <f>+D132/C132</f>
        <v>19.175688657407406</v>
      </c>
    </row>
    <row r="133" spans="1:5" x14ac:dyDescent="0.25">
      <c r="A133" s="34" t="s">
        <v>196</v>
      </c>
      <c r="B133" s="35"/>
      <c r="C133" s="35">
        <v>1728</v>
      </c>
      <c r="D133" s="35">
        <v>1676.21</v>
      </c>
      <c r="E133" s="36"/>
    </row>
    <row r="134" spans="1:5" x14ac:dyDescent="0.25">
      <c r="A134" s="34" t="s">
        <v>204</v>
      </c>
      <c r="B134" s="35"/>
      <c r="C134" s="35">
        <v>0</v>
      </c>
      <c r="D134" s="35">
        <v>30525.71</v>
      </c>
      <c r="E134" s="36"/>
    </row>
    <row r="135" spans="1:5" x14ac:dyDescent="0.25">
      <c r="A135" s="34" t="s">
        <v>208</v>
      </c>
      <c r="B135" s="35"/>
      <c r="C135" s="35">
        <v>0</v>
      </c>
      <c r="D135" s="35">
        <v>933.67</v>
      </c>
      <c r="E135" s="36"/>
    </row>
    <row r="136" spans="1:5" x14ac:dyDescent="0.25">
      <c r="A136" s="34" t="s">
        <v>210</v>
      </c>
      <c r="B136" s="35"/>
      <c r="C136" s="35">
        <v>0</v>
      </c>
      <c r="D136" s="35">
        <v>0</v>
      </c>
      <c r="E136" s="36"/>
    </row>
    <row r="137" spans="1:5" x14ac:dyDescent="0.25">
      <c r="A137" s="52" t="s">
        <v>225</v>
      </c>
      <c r="B137" s="53">
        <v>106680</v>
      </c>
      <c r="C137" s="53"/>
      <c r="D137" s="53"/>
      <c r="E137" s="54"/>
    </row>
    <row r="138" spans="1:5" x14ac:dyDescent="0.25">
      <c r="A138" s="34" t="s">
        <v>226</v>
      </c>
      <c r="B138" s="35"/>
      <c r="C138" s="35"/>
      <c r="D138" s="35">
        <v>0</v>
      </c>
      <c r="E138" s="36"/>
    </row>
    <row r="139" spans="1:5" x14ac:dyDescent="0.25">
      <c r="A139" s="34" t="s">
        <v>240</v>
      </c>
      <c r="B139" s="35"/>
      <c r="C139" s="35"/>
      <c r="D139" s="35">
        <v>0</v>
      </c>
      <c r="E139" s="36"/>
    </row>
    <row r="140" spans="1:5" x14ac:dyDescent="0.25">
      <c r="A140" s="52" t="s">
        <v>228</v>
      </c>
      <c r="B140" s="53">
        <v>5806031</v>
      </c>
      <c r="C140" s="53">
        <f>SUBTOTAL(9,C141:C141)</f>
        <v>0</v>
      </c>
      <c r="D140" s="53">
        <f>SUBTOTAL(9,D141:D141)</f>
        <v>0</v>
      </c>
      <c r="E140" s="54" t="str">
        <f>IF(C140&lt;&gt;0,D140/C140,"-")</f>
        <v>-</v>
      </c>
    </row>
    <row r="141" spans="1:5" x14ac:dyDescent="0.25">
      <c r="A141" s="34" t="s">
        <v>229</v>
      </c>
      <c r="B141" s="35"/>
      <c r="C141" s="35">
        <v>0</v>
      </c>
      <c r="D141" s="35">
        <v>0</v>
      </c>
      <c r="E141" s="36"/>
    </row>
    <row r="142" spans="1:5" x14ac:dyDescent="0.25">
      <c r="A142" s="49" t="s">
        <v>246</v>
      </c>
      <c r="B142" s="50">
        <f>SUBTOTAL(9,B143:B144)</f>
        <v>52000</v>
      </c>
      <c r="C142" s="50">
        <f>SUBTOTAL(9,C144:C144)</f>
        <v>52000</v>
      </c>
      <c r="D142" s="50">
        <f>SUBTOTAL(9,D144:D144)</f>
        <v>52643</v>
      </c>
      <c r="E142" s="51">
        <f>+D142/C142</f>
        <v>1.0123653846153846</v>
      </c>
    </row>
    <row r="143" spans="1:5" x14ac:dyDescent="0.25">
      <c r="A143" s="52" t="s">
        <v>241</v>
      </c>
      <c r="B143" s="53">
        <v>52000</v>
      </c>
      <c r="C143" s="53">
        <f>SUBTOTAL(9,C144:C144)</f>
        <v>52000</v>
      </c>
      <c r="D143" s="53">
        <f>SUBTOTAL(9,D144:D144)</f>
        <v>52643</v>
      </c>
      <c r="E143" s="54">
        <f>+D143/C143</f>
        <v>1.0123653846153846</v>
      </c>
    </row>
    <row r="144" spans="1:5" x14ac:dyDescent="0.25">
      <c r="A144" s="34" t="s">
        <v>242</v>
      </c>
      <c r="B144" s="35"/>
      <c r="C144" s="35">
        <v>52000</v>
      </c>
      <c r="D144" s="35">
        <v>52643</v>
      </c>
      <c r="E144" s="36"/>
    </row>
    <row r="145" spans="1:5" x14ac:dyDescent="0.25">
      <c r="A145" s="49" t="s">
        <v>247</v>
      </c>
      <c r="B145" s="50">
        <f>SUBTOTAL(9,B147:B147)</f>
        <v>0</v>
      </c>
      <c r="C145" s="50">
        <f>SUBTOTAL(9,C147:C147)</f>
        <v>0</v>
      </c>
      <c r="D145" s="50">
        <f>SUBTOTAL(9,D147:D147)</f>
        <v>9362.93</v>
      </c>
      <c r="E145" s="51" t="str">
        <f>IF(C145&lt;&gt;0,D145/C145,"-")</f>
        <v>-</v>
      </c>
    </row>
    <row r="146" spans="1:5" x14ac:dyDescent="0.25">
      <c r="A146" s="52" t="s">
        <v>194</v>
      </c>
      <c r="B146" s="53">
        <f>SUBTOTAL(9,B147:B147)</f>
        <v>0</v>
      </c>
      <c r="C146" s="53">
        <f>SUBTOTAL(9,C147:C147)</f>
        <v>0</v>
      </c>
      <c r="D146" s="53">
        <f>SUBTOTAL(9,D147:D147)</f>
        <v>9362.93</v>
      </c>
      <c r="E146" s="54" t="str">
        <f>IF(C146&lt;&gt;0,D146/C146,"-")</f>
        <v>-</v>
      </c>
    </row>
    <row r="147" spans="1:5" x14ac:dyDescent="0.25">
      <c r="A147" s="34" t="s">
        <v>204</v>
      </c>
      <c r="B147" s="35"/>
      <c r="C147" s="35">
        <v>0</v>
      </c>
      <c r="D147" s="35">
        <v>9362.93</v>
      </c>
      <c r="E147" s="36"/>
    </row>
    <row r="148" spans="1:5" x14ac:dyDescent="0.25">
      <c r="A148" s="46" t="s">
        <v>248</v>
      </c>
      <c r="B148" s="47">
        <f>SUBTOTAL(9,B150:B163)</f>
        <v>241800</v>
      </c>
      <c r="C148" s="47">
        <f>SUBTOTAL(9,C151:C163)</f>
        <v>241800</v>
      </c>
      <c r="D148" s="47">
        <f>SUBTOTAL(9,D151:D163)</f>
        <v>241716.27</v>
      </c>
      <c r="E148" s="48">
        <f>+D148/C148</f>
        <v>0.9996537220843672</v>
      </c>
    </row>
    <row r="149" spans="1:5" x14ac:dyDescent="0.25">
      <c r="A149" s="49" t="s">
        <v>188</v>
      </c>
      <c r="B149" s="50">
        <f>SUBTOTAL(9,B150:B163)</f>
        <v>241800</v>
      </c>
      <c r="C149" s="50">
        <f>SUBTOTAL(9,C151:C163)</f>
        <v>241800</v>
      </c>
      <c r="D149" s="50">
        <f>SUBTOTAL(9,D151:D163)</f>
        <v>241716.27</v>
      </c>
      <c r="E149" s="51">
        <f>+D149/C149</f>
        <v>0.9996537220843672</v>
      </c>
    </row>
    <row r="150" spans="1:5" x14ac:dyDescent="0.25">
      <c r="A150" s="52" t="s">
        <v>194</v>
      </c>
      <c r="B150" s="53">
        <v>113800</v>
      </c>
      <c r="C150" s="53">
        <f>SUBTOTAL(9,C151:C158)</f>
        <v>113800</v>
      </c>
      <c r="D150" s="53">
        <f>SUBTOTAL(9,D151:D158)</f>
        <v>68716.26999999999</v>
      </c>
      <c r="E150" s="54">
        <f>+D150/C150</f>
        <v>0.60383365553602808</v>
      </c>
    </row>
    <row r="151" spans="1:5" x14ac:dyDescent="0.25">
      <c r="A151" s="34" t="s">
        <v>199</v>
      </c>
      <c r="B151" s="35"/>
      <c r="C151" s="35">
        <v>3900</v>
      </c>
      <c r="D151" s="35">
        <v>3899.14</v>
      </c>
      <c r="E151" s="36"/>
    </row>
    <row r="152" spans="1:5" x14ac:dyDescent="0.25">
      <c r="A152" s="34" t="s">
        <v>201</v>
      </c>
      <c r="B152" s="35"/>
      <c r="C152" s="35">
        <v>1600</v>
      </c>
      <c r="D152" s="35">
        <v>1600</v>
      </c>
      <c r="E152" s="36"/>
    </row>
    <row r="153" spans="1:5" x14ac:dyDescent="0.25">
      <c r="A153" s="34" t="s">
        <v>202</v>
      </c>
      <c r="B153" s="35"/>
      <c r="C153" s="35">
        <v>11450</v>
      </c>
      <c r="D153" s="35">
        <v>11450</v>
      </c>
      <c r="E153" s="36"/>
    </row>
    <row r="154" spans="1:5" x14ac:dyDescent="0.25">
      <c r="A154" s="34" t="s">
        <v>203</v>
      </c>
      <c r="B154" s="35"/>
      <c r="C154" s="35">
        <v>400</v>
      </c>
      <c r="D154" s="35">
        <v>400</v>
      </c>
      <c r="E154" s="36"/>
    </row>
    <row r="155" spans="1:5" x14ac:dyDescent="0.25">
      <c r="A155" s="34" t="s">
        <v>204</v>
      </c>
      <c r="B155" s="35"/>
      <c r="C155" s="35">
        <v>45000</v>
      </c>
      <c r="D155" s="35">
        <v>0</v>
      </c>
      <c r="E155" s="36"/>
    </row>
    <row r="156" spans="1:5" x14ac:dyDescent="0.25">
      <c r="A156" s="34" t="s">
        <v>205</v>
      </c>
      <c r="B156" s="35"/>
      <c r="C156" s="35">
        <v>200</v>
      </c>
      <c r="D156" s="35">
        <v>200</v>
      </c>
      <c r="E156" s="36"/>
    </row>
    <row r="157" spans="1:5" x14ac:dyDescent="0.25">
      <c r="A157" s="34" t="s">
        <v>208</v>
      </c>
      <c r="B157" s="35"/>
      <c r="C157" s="35">
        <v>16110</v>
      </c>
      <c r="D157" s="35">
        <v>16110</v>
      </c>
      <c r="E157" s="36"/>
    </row>
    <row r="158" spans="1:5" x14ac:dyDescent="0.25">
      <c r="A158" s="34" t="s">
        <v>210</v>
      </c>
      <c r="B158" s="35"/>
      <c r="C158" s="35">
        <v>35140</v>
      </c>
      <c r="D158" s="35">
        <v>35057.129999999997</v>
      </c>
      <c r="E158" s="36"/>
    </row>
    <row r="159" spans="1:5" x14ac:dyDescent="0.25">
      <c r="A159" s="52" t="s">
        <v>225</v>
      </c>
      <c r="B159" s="53">
        <v>37000</v>
      </c>
      <c r="C159" s="53">
        <f>SUBTOTAL(9,C160:C161)</f>
        <v>37000</v>
      </c>
      <c r="D159" s="53">
        <f>SUBTOTAL(9,D160:D161)</f>
        <v>37000</v>
      </c>
      <c r="E159" s="54">
        <f>+D159/C159</f>
        <v>1</v>
      </c>
    </row>
    <row r="160" spans="1:5" x14ac:dyDescent="0.25">
      <c r="A160" s="34" t="s">
        <v>226</v>
      </c>
      <c r="B160" s="35"/>
      <c r="C160" s="35">
        <v>22000</v>
      </c>
      <c r="D160" s="35">
        <v>22000</v>
      </c>
      <c r="E160" s="36"/>
    </row>
    <row r="161" spans="1:5" x14ac:dyDescent="0.25">
      <c r="A161" s="34" t="s">
        <v>227</v>
      </c>
      <c r="B161" s="35"/>
      <c r="C161" s="35">
        <v>15000</v>
      </c>
      <c r="D161" s="35">
        <v>15000</v>
      </c>
      <c r="E161" s="36"/>
    </row>
    <row r="162" spans="1:5" x14ac:dyDescent="0.25">
      <c r="A162" s="52" t="s">
        <v>228</v>
      </c>
      <c r="B162" s="53">
        <v>91000</v>
      </c>
      <c r="C162" s="53">
        <f>SUBTOTAL(9,C163:C163)</f>
        <v>91000</v>
      </c>
      <c r="D162" s="53">
        <f>SUBTOTAL(9,D163:D163)</f>
        <v>136000</v>
      </c>
      <c r="E162" s="54">
        <f>+D162/C162</f>
        <v>1.4945054945054945</v>
      </c>
    </row>
    <row r="163" spans="1:5" x14ac:dyDescent="0.25">
      <c r="A163" s="34" t="s">
        <v>229</v>
      </c>
      <c r="B163" s="35"/>
      <c r="C163" s="35">
        <v>91000</v>
      </c>
      <c r="D163" s="35">
        <v>136000</v>
      </c>
      <c r="E163" s="36"/>
    </row>
    <row r="164" spans="1:5" x14ac:dyDescent="0.25">
      <c r="A164" s="46" t="s">
        <v>249</v>
      </c>
      <c r="B164" s="47">
        <f>SUBTOTAL(9,B167:B216)</f>
        <v>0</v>
      </c>
      <c r="C164" s="47">
        <f>SUBTOTAL(9,C167:C216)</f>
        <v>72132</v>
      </c>
      <c r="D164" s="47">
        <f>SUBTOTAL(9,D167:D216)</f>
        <v>66101.33</v>
      </c>
      <c r="E164" s="48">
        <f>+D164/C164</f>
        <v>0.91639397216214724</v>
      </c>
    </row>
    <row r="165" spans="1:5" x14ac:dyDescent="0.25">
      <c r="A165" s="49" t="s">
        <v>188</v>
      </c>
      <c r="B165" s="50">
        <f>SUBTOTAL(9,B167:B180)</f>
        <v>0</v>
      </c>
      <c r="C165" s="50">
        <f>SUBTOTAL(9,C167:C180)</f>
        <v>6000</v>
      </c>
      <c r="D165" s="50">
        <f>SUBTOTAL(9,D167:D180)</f>
        <v>6000</v>
      </c>
      <c r="E165" s="51">
        <f>+D165/C165</f>
        <v>1</v>
      </c>
    </row>
    <row r="166" spans="1:5" x14ac:dyDescent="0.25">
      <c r="A166" s="52" t="s">
        <v>189</v>
      </c>
      <c r="B166" s="53">
        <f>SUBTOTAL(9,B167:B168)</f>
        <v>0</v>
      </c>
      <c r="C166" s="53">
        <f>SUBTOTAL(9,C167:C168)</f>
        <v>0</v>
      </c>
      <c r="D166" s="53">
        <f>SUBTOTAL(9,D167:D168)</f>
        <v>0</v>
      </c>
      <c r="E166" s="54" t="str">
        <f>IF(C166&lt;&gt;0,D166/C166,"-")</f>
        <v>-</v>
      </c>
    </row>
    <row r="167" spans="1:5" x14ac:dyDescent="0.25">
      <c r="A167" s="34" t="s">
        <v>190</v>
      </c>
      <c r="B167" s="35"/>
      <c r="C167" s="35">
        <v>0</v>
      </c>
      <c r="D167" s="35">
        <v>0</v>
      </c>
      <c r="E167" s="36"/>
    </row>
    <row r="168" spans="1:5" x14ac:dyDescent="0.25">
      <c r="A168" s="34" t="s">
        <v>193</v>
      </c>
      <c r="B168" s="35"/>
      <c r="C168" s="35">
        <v>0</v>
      </c>
      <c r="D168" s="35">
        <v>0</v>
      </c>
      <c r="E168" s="36"/>
    </row>
    <row r="169" spans="1:5" x14ac:dyDescent="0.25">
      <c r="A169" s="52" t="s">
        <v>194</v>
      </c>
      <c r="B169" s="53">
        <f>SUBTOTAL(9,B170:B175)</f>
        <v>0</v>
      </c>
      <c r="C169" s="53">
        <f>SUBTOTAL(9,C170:C175)</f>
        <v>0</v>
      </c>
      <c r="D169" s="53">
        <f>SUBTOTAL(9,D170:D175)</f>
        <v>0</v>
      </c>
      <c r="E169" s="54" t="str">
        <f>IF(C169&lt;&gt;0,D169/C169,"-")</f>
        <v>-</v>
      </c>
    </row>
    <row r="170" spans="1:5" x14ac:dyDescent="0.25">
      <c r="A170" s="34" t="s">
        <v>195</v>
      </c>
      <c r="B170" s="35"/>
      <c r="C170" s="35">
        <v>0</v>
      </c>
      <c r="D170" s="35">
        <v>0</v>
      </c>
      <c r="E170" s="36"/>
    </row>
    <row r="171" spans="1:5" x14ac:dyDescent="0.25">
      <c r="A171" s="34" t="s">
        <v>199</v>
      </c>
      <c r="B171" s="35"/>
      <c r="C171" s="35">
        <v>0</v>
      </c>
      <c r="D171" s="35">
        <v>0</v>
      </c>
      <c r="E171" s="36"/>
    </row>
    <row r="172" spans="1:5" x14ac:dyDescent="0.25">
      <c r="A172" s="34" t="s">
        <v>202</v>
      </c>
      <c r="B172" s="35"/>
      <c r="C172" s="35">
        <v>0</v>
      </c>
      <c r="D172" s="35">
        <v>0</v>
      </c>
      <c r="E172" s="36"/>
    </row>
    <row r="173" spans="1:5" x14ac:dyDescent="0.25">
      <c r="A173" s="34" t="s">
        <v>204</v>
      </c>
      <c r="B173" s="35"/>
      <c r="C173" s="35">
        <v>0</v>
      </c>
      <c r="D173" s="35">
        <v>0</v>
      </c>
      <c r="E173" s="36"/>
    </row>
    <row r="174" spans="1:5" x14ac:dyDescent="0.25">
      <c r="A174" s="34" t="s">
        <v>205</v>
      </c>
      <c r="B174" s="35"/>
      <c r="C174" s="35">
        <v>0</v>
      </c>
      <c r="D174" s="35">
        <v>0</v>
      </c>
      <c r="E174" s="36"/>
    </row>
    <row r="175" spans="1:5" x14ac:dyDescent="0.25">
      <c r="A175" s="34" t="s">
        <v>208</v>
      </c>
      <c r="B175" s="35"/>
      <c r="C175" s="35">
        <v>0</v>
      </c>
      <c r="D175" s="35">
        <v>0</v>
      </c>
      <c r="E175" s="36"/>
    </row>
    <row r="176" spans="1:5" x14ac:dyDescent="0.25">
      <c r="A176" s="52" t="s">
        <v>225</v>
      </c>
      <c r="B176" s="53">
        <f>SUBTOTAL(9,B177:B178)</f>
        <v>0</v>
      </c>
      <c r="C176" s="53">
        <f>SUBTOTAL(9,C177:C178)</f>
        <v>6000</v>
      </c>
      <c r="D176" s="53">
        <f>SUBTOTAL(9,D177:D178)</f>
        <v>6000</v>
      </c>
      <c r="E176" s="54">
        <f>+D176/C176</f>
        <v>1</v>
      </c>
    </row>
    <row r="177" spans="1:5" x14ac:dyDescent="0.25">
      <c r="A177" s="34" t="s">
        <v>226</v>
      </c>
      <c r="B177" s="35"/>
      <c r="C177" s="35">
        <v>6000</v>
      </c>
      <c r="D177" s="35">
        <v>6000</v>
      </c>
      <c r="E177" s="36"/>
    </row>
    <row r="178" spans="1:5" x14ac:dyDescent="0.25">
      <c r="A178" s="34" t="s">
        <v>240</v>
      </c>
      <c r="B178" s="35"/>
      <c r="C178" s="35">
        <v>0</v>
      </c>
      <c r="D178" s="35">
        <v>0</v>
      </c>
      <c r="E178" s="36"/>
    </row>
    <row r="179" spans="1:5" x14ac:dyDescent="0.25">
      <c r="A179" s="52" t="s">
        <v>228</v>
      </c>
      <c r="B179" s="53">
        <f>SUBTOTAL(9,B180:B180)</f>
        <v>0</v>
      </c>
      <c r="C179" s="53">
        <f>SUBTOTAL(9,C180:C180)</f>
        <v>0</v>
      </c>
      <c r="D179" s="53">
        <f>SUBTOTAL(9,D180:D180)</f>
        <v>0</v>
      </c>
      <c r="E179" s="54" t="str">
        <f>IF(C179&lt;&gt;0,D179/C179,"-")</f>
        <v>-</v>
      </c>
    </row>
    <row r="180" spans="1:5" x14ac:dyDescent="0.25">
      <c r="A180" s="34" t="s">
        <v>229</v>
      </c>
      <c r="B180" s="35"/>
      <c r="C180" s="35">
        <v>0</v>
      </c>
      <c r="D180" s="35">
        <v>0</v>
      </c>
      <c r="E180" s="36"/>
    </row>
    <row r="181" spans="1:5" x14ac:dyDescent="0.25">
      <c r="A181" s="49" t="s">
        <v>230</v>
      </c>
      <c r="B181" s="50">
        <f>SUBTOTAL(9,B183:B199)</f>
        <v>0</v>
      </c>
      <c r="C181" s="50">
        <f>SUBTOTAL(9,C183:C199)</f>
        <v>8427</v>
      </c>
      <c r="D181" s="50">
        <f>SUBTOTAL(9,D183:D199)</f>
        <v>7154.32</v>
      </c>
      <c r="E181" s="51">
        <f>+D181/C181</f>
        <v>0.84897591076302359</v>
      </c>
    </row>
    <row r="182" spans="1:5" x14ac:dyDescent="0.25">
      <c r="A182" s="52" t="s">
        <v>189</v>
      </c>
      <c r="B182" s="53">
        <f>SUBTOTAL(9,B183:B185)</f>
        <v>0</v>
      </c>
      <c r="C182" s="53">
        <f>SUBTOTAL(9,C183:C185)</f>
        <v>3819</v>
      </c>
      <c r="D182" s="53">
        <f>SUBTOTAL(9,D183:D185)</f>
        <v>3958.7599999999998</v>
      </c>
      <c r="E182" s="54">
        <f>+D182/C182</f>
        <v>1.0365959675307672</v>
      </c>
    </row>
    <row r="183" spans="1:5" x14ac:dyDescent="0.25">
      <c r="A183" s="34" t="s">
        <v>190</v>
      </c>
      <c r="B183" s="35"/>
      <c r="C183" s="35">
        <v>3175</v>
      </c>
      <c r="D183" s="35">
        <v>3295.08</v>
      </c>
      <c r="E183" s="36"/>
    </row>
    <row r="184" spans="1:5" x14ac:dyDescent="0.25">
      <c r="A184" s="34" t="s">
        <v>192</v>
      </c>
      <c r="B184" s="35"/>
      <c r="C184" s="35">
        <v>120</v>
      </c>
      <c r="D184" s="35">
        <v>120</v>
      </c>
      <c r="E184" s="36"/>
    </row>
    <row r="185" spans="1:5" x14ac:dyDescent="0.25">
      <c r="A185" s="34" t="s">
        <v>193</v>
      </c>
      <c r="B185" s="35"/>
      <c r="C185" s="35">
        <v>524</v>
      </c>
      <c r="D185" s="35">
        <v>543.67999999999995</v>
      </c>
      <c r="E185" s="36"/>
    </row>
    <row r="186" spans="1:5" x14ac:dyDescent="0.25">
      <c r="A186" s="52" t="s">
        <v>194</v>
      </c>
      <c r="B186" s="53">
        <f>SUBTOTAL(9,B187:B194)</f>
        <v>0</v>
      </c>
      <c r="C186" s="53">
        <f>SUBTOTAL(9,C187:C194)</f>
        <v>1921</v>
      </c>
      <c r="D186" s="53">
        <f>SUBTOTAL(9,D187:D194)</f>
        <v>470.82</v>
      </c>
      <c r="E186" s="54">
        <f>+D186/C186</f>
        <v>0.24509109838625714</v>
      </c>
    </row>
    <row r="187" spans="1:5" x14ac:dyDescent="0.25">
      <c r="A187" s="34" t="s">
        <v>195</v>
      </c>
      <c r="B187" s="35"/>
      <c r="C187" s="35">
        <v>213</v>
      </c>
      <c r="D187" s="35">
        <v>9.74</v>
      </c>
      <c r="E187" s="36"/>
    </row>
    <row r="188" spans="1:5" x14ac:dyDescent="0.25">
      <c r="A188" s="34" t="s">
        <v>196</v>
      </c>
      <c r="B188" s="35"/>
      <c r="C188" s="35">
        <v>446</v>
      </c>
      <c r="D188" s="35">
        <v>461.08</v>
      </c>
      <c r="E188" s="36"/>
    </row>
    <row r="189" spans="1:5" x14ac:dyDescent="0.25">
      <c r="A189" s="34" t="s">
        <v>199</v>
      </c>
      <c r="B189" s="35"/>
      <c r="C189" s="35">
        <v>640</v>
      </c>
      <c r="D189" s="35">
        <v>0</v>
      </c>
      <c r="E189" s="36"/>
    </row>
    <row r="190" spans="1:5" x14ac:dyDescent="0.25">
      <c r="A190" s="34" t="s">
        <v>202</v>
      </c>
      <c r="B190" s="35"/>
      <c r="C190" s="35">
        <v>0</v>
      </c>
      <c r="D190" s="35">
        <v>0</v>
      </c>
      <c r="E190" s="36"/>
    </row>
    <row r="191" spans="1:5" x14ac:dyDescent="0.25">
      <c r="A191" s="34" t="s">
        <v>203</v>
      </c>
      <c r="B191" s="35"/>
      <c r="C191" s="35">
        <v>622</v>
      </c>
      <c r="D191" s="35">
        <v>0</v>
      </c>
      <c r="E191" s="36"/>
    </row>
    <row r="192" spans="1:5" x14ac:dyDescent="0.25">
      <c r="A192" s="34" t="s">
        <v>204</v>
      </c>
      <c r="B192" s="35"/>
      <c r="C192" s="35">
        <v>0</v>
      </c>
      <c r="D192" s="35">
        <v>0</v>
      </c>
      <c r="E192" s="36"/>
    </row>
    <row r="193" spans="1:5" x14ac:dyDescent="0.25">
      <c r="A193" s="34" t="s">
        <v>205</v>
      </c>
      <c r="B193" s="35"/>
      <c r="C193" s="35">
        <v>0</v>
      </c>
      <c r="D193" s="35">
        <v>0</v>
      </c>
      <c r="E193" s="36"/>
    </row>
    <row r="194" spans="1:5" x14ac:dyDescent="0.25">
      <c r="A194" s="34" t="s">
        <v>208</v>
      </c>
      <c r="B194" s="35"/>
      <c r="C194" s="35">
        <v>0</v>
      </c>
      <c r="D194" s="35">
        <v>0</v>
      </c>
      <c r="E194" s="36"/>
    </row>
    <row r="195" spans="1:5" x14ac:dyDescent="0.25">
      <c r="A195" s="52" t="s">
        <v>225</v>
      </c>
      <c r="B195" s="53">
        <f>SUBTOTAL(9,B196:B197)</f>
        <v>0</v>
      </c>
      <c r="C195" s="53">
        <f>SUBTOTAL(9,C196:C197)</f>
        <v>2687</v>
      </c>
      <c r="D195" s="53">
        <f>SUBTOTAL(9,D196:D197)</f>
        <v>2724.74</v>
      </c>
      <c r="E195" s="54">
        <f>+D195/C195</f>
        <v>1.0140454037960549</v>
      </c>
    </row>
    <row r="196" spans="1:5" x14ac:dyDescent="0.25">
      <c r="A196" s="34" t="s">
        <v>226</v>
      </c>
      <c r="B196" s="35"/>
      <c r="C196" s="35">
        <v>2687</v>
      </c>
      <c r="D196" s="35">
        <v>2724.74</v>
      </c>
      <c r="E196" s="36"/>
    </row>
    <row r="197" spans="1:5" x14ac:dyDescent="0.25">
      <c r="A197" s="34" t="s">
        <v>240</v>
      </c>
      <c r="B197" s="35"/>
      <c r="C197" s="35">
        <v>0</v>
      </c>
      <c r="D197" s="35">
        <v>0</v>
      </c>
      <c r="E197" s="36"/>
    </row>
    <row r="198" spans="1:5" x14ac:dyDescent="0.25">
      <c r="A198" s="52" t="s">
        <v>228</v>
      </c>
      <c r="B198" s="53">
        <f>SUBTOTAL(9,B199:B199)</f>
        <v>0</v>
      </c>
      <c r="C198" s="53">
        <f>SUBTOTAL(9,C199:C199)</f>
        <v>0</v>
      </c>
      <c r="D198" s="53">
        <f>SUBTOTAL(9,D199:D199)</f>
        <v>0</v>
      </c>
      <c r="E198" s="54" t="str">
        <f>IF(C198&lt;&gt;0,D198/C198,"-")</f>
        <v>-</v>
      </c>
    </row>
    <row r="199" spans="1:5" x14ac:dyDescent="0.25">
      <c r="A199" s="34" t="s">
        <v>229</v>
      </c>
      <c r="B199" s="35"/>
      <c r="C199" s="35">
        <v>0</v>
      </c>
      <c r="D199" s="35">
        <v>0</v>
      </c>
      <c r="E199" s="36"/>
    </row>
    <row r="200" spans="1:5" x14ac:dyDescent="0.25">
      <c r="A200" s="49" t="s">
        <v>245</v>
      </c>
      <c r="B200" s="50">
        <f>SUBTOTAL(9,B202:B216)</f>
        <v>0</v>
      </c>
      <c r="C200" s="50">
        <f>SUBTOTAL(9,C202:C216)</f>
        <v>57705</v>
      </c>
      <c r="D200" s="50">
        <f>SUBTOTAL(9,D202:D216)</f>
        <v>52947.009999999995</v>
      </c>
      <c r="E200" s="51">
        <f>+D200/C200</f>
        <v>0.91754631314444146</v>
      </c>
    </row>
    <row r="201" spans="1:5" x14ac:dyDescent="0.25">
      <c r="A201" s="52" t="s">
        <v>189</v>
      </c>
      <c r="B201" s="53">
        <f>SUBTOTAL(9,B202:B204)</f>
        <v>0</v>
      </c>
      <c r="C201" s="53">
        <f>SUBTOTAL(9,C202:C204)</f>
        <v>15275</v>
      </c>
      <c r="D201" s="53">
        <f>SUBTOTAL(9,D202:D204)</f>
        <v>15835.11</v>
      </c>
      <c r="E201" s="54">
        <f>+D201/C201</f>
        <v>1.0366684124386252</v>
      </c>
    </row>
    <row r="202" spans="1:5" x14ac:dyDescent="0.25">
      <c r="A202" s="34" t="s">
        <v>190</v>
      </c>
      <c r="B202" s="35"/>
      <c r="C202" s="35">
        <v>12700</v>
      </c>
      <c r="D202" s="35">
        <v>13180.34</v>
      </c>
      <c r="E202" s="36"/>
    </row>
    <row r="203" spans="1:5" x14ac:dyDescent="0.25">
      <c r="A203" s="34" t="s">
        <v>192</v>
      </c>
      <c r="B203" s="35"/>
      <c r="C203" s="35">
        <v>480</v>
      </c>
      <c r="D203" s="35">
        <v>480</v>
      </c>
      <c r="E203" s="36"/>
    </row>
    <row r="204" spans="1:5" x14ac:dyDescent="0.25">
      <c r="A204" s="34" t="s">
        <v>193</v>
      </c>
      <c r="B204" s="35"/>
      <c r="C204" s="35">
        <v>2095</v>
      </c>
      <c r="D204" s="35">
        <v>2174.77</v>
      </c>
      <c r="E204" s="36"/>
    </row>
    <row r="205" spans="1:5" x14ac:dyDescent="0.25">
      <c r="A205" s="52" t="s">
        <v>194</v>
      </c>
      <c r="B205" s="53">
        <f>SUBTOTAL(9,B206:B213)</f>
        <v>0</v>
      </c>
      <c r="C205" s="53">
        <f>SUBTOTAL(9,C206:C213)</f>
        <v>7681</v>
      </c>
      <c r="D205" s="53">
        <f>SUBTOTAL(9,D206:D213)</f>
        <v>2212.94</v>
      </c>
      <c r="E205" s="54">
        <f>+D205/C205</f>
        <v>0.28810571540164043</v>
      </c>
    </row>
    <row r="206" spans="1:5" x14ac:dyDescent="0.25">
      <c r="A206" s="34" t="s">
        <v>195</v>
      </c>
      <c r="B206" s="35"/>
      <c r="C206" s="35">
        <v>853</v>
      </c>
      <c r="D206" s="35">
        <v>368.56</v>
      </c>
      <c r="E206" s="36"/>
    </row>
    <row r="207" spans="1:5" x14ac:dyDescent="0.25">
      <c r="A207" s="34" t="s">
        <v>196</v>
      </c>
      <c r="B207" s="35"/>
      <c r="C207" s="35">
        <v>1783</v>
      </c>
      <c r="D207" s="35">
        <v>1844.38</v>
      </c>
      <c r="E207" s="36"/>
    </row>
    <row r="208" spans="1:5" x14ac:dyDescent="0.25">
      <c r="A208" s="34" t="s">
        <v>199</v>
      </c>
      <c r="B208" s="35"/>
      <c r="C208" s="35">
        <v>2559</v>
      </c>
      <c r="D208" s="35">
        <v>0</v>
      </c>
      <c r="E208" s="36"/>
    </row>
    <row r="209" spans="1:5" x14ac:dyDescent="0.25">
      <c r="A209" s="34" t="s">
        <v>202</v>
      </c>
      <c r="B209" s="35"/>
      <c r="C209" s="35">
        <v>0</v>
      </c>
      <c r="D209" s="35">
        <v>0</v>
      </c>
      <c r="E209" s="36"/>
    </row>
    <row r="210" spans="1:5" x14ac:dyDescent="0.25">
      <c r="A210" s="34" t="s">
        <v>203</v>
      </c>
      <c r="B210" s="35"/>
      <c r="C210" s="35">
        <v>2486</v>
      </c>
      <c r="D210" s="35">
        <v>0</v>
      </c>
      <c r="E210" s="36"/>
    </row>
    <row r="211" spans="1:5" x14ac:dyDescent="0.25">
      <c r="A211" s="34" t="s">
        <v>204</v>
      </c>
      <c r="B211" s="35"/>
      <c r="C211" s="35">
        <v>0</v>
      </c>
      <c r="D211" s="35">
        <v>0</v>
      </c>
      <c r="E211" s="36"/>
    </row>
    <row r="212" spans="1:5" x14ac:dyDescent="0.25">
      <c r="A212" s="34" t="s">
        <v>205</v>
      </c>
      <c r="B212" s="35"/>
      <c r="C212" s="35">
        <v>0</v>
      </c>
      <c r="D212" s="35">
        <v>0</v>
      </c>
      <c r="E212" s="36"/>
    </row>
    <row r="213" spans="1:5" x14ac:dyDescent="0.25">
      <c r="A213" s="34" t="s">
        <v>208</v>
      </c>
      <c r="B213" s="35"/>
      <c r="C213" s="35">
        <v>0</v>
      </c>
      <c r="D213" s="35">
        <v>0</v>
      </c>
      <c r="E213" s="36"/>
    </row>
    <row r="214" spans="1:5" x14ac:dyDescent="0.25">
      <c r="A214" s="52" t="s">
        <v>225</v>
      </c>
      <c r="B214" s="53">
        <f>SUBTOTAL(9,B215:B216)</f>
        <v>0</v>
      </c>
      <c r="C214" s="53">
        <f>SUBTOTAL(9,C215:C216)</f>
        <v>34749</v>
      </c>
      <c r="D214" s="53">
        <f>SUBTOTAL(9,D215:D216)</f>
        <v>34898.959999999999</v>
      </c>
      <c r="E214" s="54">
        <f>+D214/C214</f>
        <v>1.0043155198710754</v>
      </c>
    </row>
    <row r="215" spans="1:5" x14ac:dyDescent="0.25">
      <c r="A215" s="34" t="s">
        <v>226</v>
      </c>
      <c r="B215" s="35"/>
      <c r="C215" s="35">
        <v>34749</v>
      </c>
      <c r="D215" s="35">
        <v>34898.959999999999</v>
      </c>
      <c r="E215" s="36"/>
    </row>
    <row r="216" spans="1:5" x14ac:dyDescent="0.25">
      <c r="A216" s="34" t="s">
        <v>240</v>
      </c>
      <c r="B216" s="35"/>
      <c r="C216" s="35">
        <v>0</v>
      </c>
      <c r="D216" s="35">
        <v>0</v>
      </c>
      <c r="E216" s="36"/>
    </row>
    <row r="217" spans="1:5" x14ac:dyDescent="0.25">
      <c r="A217" s="46" t="s">
        <v>250</v>
      </c>
      <c r="B217" s="47">
        <f>SUBTOTAL(9,B220:B222)</f>
        <v>0</v>
      </c>
      <c r="C217" s="47">
        <f>SUBTOTAL(9,C220:C222)</f>
        <v>5949781</v>
      </c>
      <c r="D217" s="47">
        <f>SUBTOTAL(9,D220:D222)</f>
        <v>3107866.4099999997</v>
      </c>
      <c r="E217" s="48">
        <f>+D217/C217</f>
        <v>0.52234971505673899</v>
      </c>
    </row>
    <row r="218" spans="1:5" x14ac:dyDescent="0.25">
      <c r="A218" s="49" t="s">
        <v>245</v>
      </c>
      <c r="B218" s="50">
        <f>SUBTOTAL(9,B220:B222)</f>
        <v>0</v>
      </c>
      <c r="C218" s="50">
        <f>SUBTOTAL(9,C220:C222)</f>
        <v>5949781</v>
      </c>
      <c r="D218" s="50">
        <f>SUBTOTAL(9,D220:D222)</f>
        <v>3107866.4099999997</v>
      </c>
      <c r="E218" s="51">
        <f>+D218/C218</f>
        <v>0.52234971505673899</v>
      </c>
    </row>
    <row r="219" spans="1:5" x14ac:dyDescent="0.25">
      <c r="A219" s="52" t="s">
        <v>194</v>
      </c>
      <c r="B219" s="53">
        <f>SUBTOTAL(9,B220:B220)</f>
        <v>0</v>
      </c>
      <c r="C219" s="53">
        <f>SUBTOTAL(9,C220:C220)</f>
        <v>148750</v>
      </c>
      <c r="D219" s="53">
        <f>SUBTOTAL(9,D220:D220)</f>
        <v>79296.86</v>
      </c>
      <c r="E219" s="54">
        <f>+D219/C219</f>
        <v>0.53308813445378156</v>
      </c>
    </row>
    <row r="220" spans="1:5" x14ac:dyDescent="0.25">
      <c r="A220" s="34" t="s">
        <v>210</v>
      </c>
      <c r="B220" s="35"/>
      <c r="C220" s="35">
        <v>148750</v>
      </c>
      <c r="D220" s="35">
        <v>79296.86</v>
      </c>
      <c r="E220" s="36"/>
    </row>
    <row r="221" spans="1:5" x14ac:dyDescent="0.25">
      <c r="A221" s="52" t="s">
        <v>228</v>
      </c>
      <c r="B221" s="53">
        <f>SUBTOTAL(9,B222:B222)</f>
        <v>0</v>
      </c>
      <c r="C221" s="53">
        <f>SUBTOTAL(9,C222:C222)</f>
        <v>5801031</v>
      </c>
      <c r="D221" s="53">
        <f>SUBTOTAL(9,D222:D222)</f>
        <v>3028569.55</v>
      </c>
      <c r="E221" s="54">
        <f>+D221/C221</f>
        <v>0.52207436057487022</v>
      </c>
    </row>
    <row r="222" spans="1:5" x14ac:dyDescent="0.25">
      <c r="A222" s="34" t="s">
        <v>229</v>
      </c>
      <c r="B222" s="35"/>
      <c r="C222" s="35">
        <v>5801031</v>
      </c>
      <c r="D222" s="35">
        <v>3028569.55</v>
      </c>
      <c r="E222" s="36"/>
    </row>
    <row r="223" spans="1:5" x14ac:dyDescent="0.25">
      <c r="A223" s="46" t="s">
        <v>251</v>
      </c>
      <c r="B223" s="47">
        <f>SUBTOTAL(9,B226:B226)</f>
        <v>0</v>
      </c>
      <c r="C223" s="47">
        <f>SUBTOTAL(9,C226:C226)</f>
        <v>367715</v>
      </c>
      <c r="D223" s="47">
        <f>SUBTOTAL(9,D226:D226)</f>
        <v>358571.62</v>
      </c>
      <c r="E223" s="48">
        <f>+D223/C223</f>
        <v>0.97513460152563802</v>
      </c>
    </row>
    <row r="224" spans="1:5" x14ac:dyDescent="0.25">
      <c r="A224" s="49" t="s">
        <v>245</v>
      </c>
      <c r="B224" s="50">
        <f>SUBTOTAL(9,B226:B226)</f>
        <v>0</v>
      </c>
      <c r="C224" s="50">
        <f>SUBTOTAL(9,C226:C226)</f>
        <v>367715</v>
      </c>
      <c r="D224" s="50">
        <f>SUBTOTAL(9,D226:D226)</f>
        <v>358571.62</v>
      </c>
      <c r="E224" s="51">
        <f>+D224/C224</f>
        <v>0.97513460152563802</v>
      </c>
    </row>
    <row r="225" spans="1:5" x14ac:dyDescent="0.25">
      <c r="A225" s="52" t="s">
        <v>228</v>
      </c>
      <c r="B225" s="53">
        <f>SUBTOTAL(9,B226:B226)</f>
        <v>0</v>
      </c>
      <c r="C225" s="53">
        <f>SUBTOTAL(9,C226:C226)</f>
        <v>367715</v>
      </c>
      <c r="D225" s="53">
        <f>SUBTOTAL(9,D226:D226)</f>
        <v>358571.62</v>
      </c>
      <c r="E225" s="54">
        <f>+D225/C225</f>
        <v>0.97513460152563802</v>
      </c>
    </row>
    <row r="226" spans="1:5" x14ac:dyDescent="0.25">
      <c r="A226" s="34" t="s">
        <v>229</v>
      </c>
      <c r="B226" s="35"/>
      <c r="C226" s="35">
        <v>367715</v>
      </c>
      <c r="D226" s="35">
        <v>358571.62</v>
      </c>
      <c r="E226" s="36"/>
    </row>
    <row r="227" spans="1:5" x14ac:dyDescent="0.25">
      <c r="A227" s="46" t="s">
        <v>252</v>
      </c>
      <c r="B227" s="47">
        <f>SUBTOTAL(9,B230:B258)</f>
        <v>0</v>
      </c>
      <c r="C227" s="47">
        <f>SUBTOTAL(9,C230:C258)</f>
        <v>270808</v>
      </c>
      <c r="D227" s="47">
        <f>SUBTOTAL(9,D230:D258)</f>
        <v>29524.740000000005</v>
      </c>
      <c r="E227" s="48">
        <f>+D227/C227</f>
        <v>0.10902462261085347</v>
      </c>
    </row>
    <row r="228" spans="1:5" x14ac:dyDescent="0.25">
      <c r="A228" s="49" t="s">
        <v>253</v>
      </c>
      <c r="B228" s="50">
        <f>SUBTOTAL(9,B230:B239)</f>
        <v>0</v>
      </c>
      <c r="C228" s="50">
        <f>SUBTOTAL(9,C230:C239)</f>
        <v>40109</v>
      </c>
      <c r="D228" s="50">
        <f>SUBTOTAL(9,D230:D239)</f>
        <v>4428.7800000000007</v>
      </c>
      <c r="E228" s="51">
        <f>+D228/C228</f>
        <v>0.11041860928968562</v>
      </c>
    </row>
    <row r="229" spans="1:5" x14ac:dyDescent="0.25">
      <c r="A229" s="52" t="s">
        <v>189</v>
      </c>
      <c r="B229" s="53">
        <f>SUBTOTAL(9,B230:B231)</f>
        <v>0</v>
      </c>
      <c r="C229" s="53">
        <f>SUBTOTAL(9,C230:C231)</f>
        <v>2972</v>
      </c>
      <c r="D229" s="53">
        <f>SUBTOTAL(9,D230:D231)</f>
        <v>2971.6</v>
      </c>
      <c r="E229" s="54">
        <f>+D229/C229</f>
        <v>0.99986541049798117</v>
      </c>
    </row>
    <row r="230" spans="1:5" x14ac:dyDescent="0.25">
      <c r="A230" s="34" t="s">
        <v>190</v>
      </c>
      <c r="B230" s="35"/>
      <c r="C230" s="35">
        <v>2551</v>
      </c>
      <c r="D230" s="35">
        <v>2550.7199999999998</v>
      </c>
      <c r="E230" s="36"/>
    </row>
    <row r="231" spans="1:5" x14ac:dyDescent="0.25">
      <c r="A231" s="34" t="s">
        <v>193</v>
      </c>
      <c r="B231" s="35"/>
      <c r="C231" s="35">
        <v>421</v>
      </c>
      <c r="D231" s="35">
        <v>420.88</v>
      </c>
      <c r="E231" s="36"/>
    </row>
    <row r="232" spans="1:5" x14ac:dyDescent="0.25">
      <c r="A232" s="52" t="s">
        <v>194</v>
      </c>
      <c r="B232" s="53">
        <f>SUBTOTAL(9,B233:B235)</f>
        <v>0</v>
      </c>
      <c r="C232" s="53">
        <f>SUBTOTAL(9,C233:C235)</f>
        <v>1284</v>
      </c>
      <c r="D232" s="53">
        <f>SUBTOTAL(9,D233:D235)</f>
        <v>445.73999999999995</v>
      </c>
      <c r="E232" s="54">
        <f>+D232/C232</f>
        <v>0.34714953271028032</v>
      </c>
    </row>
    <row r="233" spans="1:5" x14ac:dyDescent="0.25">
      <c r="A233" s="34" t="s">
        <v>199</v>
      </c>
      <c r="B233" s="35"/>
      <c r="C233" s="35">
        <v>56</v>
      </c>
      <c r="D233" s="35">
        <v>55.71</v>
      </c>
      <c r="E233" s="36"/>
    </row>
    <row r="234" spans="1:5" x14ac:dyDescent="0.25">
      <c r="A234" s="34" t="s">
        <v>203</v>
      </c>
      <c r="B234" s="35"/>
      <c r="C234" s="35">
        <v>390</v>
      </c>
      <c r="D234" s="35">
        <v>390.03</v>
      </c>
      <c r="E234" s="36"/>
    </row>
    <row r="235" spans="1:5" x14ac:dyDescent="0.25">
      <c r="A235" s="34" t="s">
        <v>205</v>
      </c>
      <c r="B235" s="35"/>
      <c r="C235" s="35">
        <v>838</v>
      </c>
      <c r="D235" s="35">
        <v>0</v>
      </c>
      <c r="E235" s="36"/>
    </row>
    <row r="236" spans="1:5" x14ac:dyDescent="0.25">
      <c r="A236" s="52" t="s">
        <v>254</v>
      </c>
      <c r="B236" s="53">
        <f>SUBTOTAL(9,B237:B237)</f>
        <v>0</v>
      </c>
      <c r="C236" s="53">
        <f>SUBTOTAL(9,C237:C237)</f>
        <v>277</v>
      </c>
      <c r="D236" s="53">
        <f>SUBTOTAL(9,D237:D237)</f>
        <v>1011.44</v>
      </c>
      <c r="E236" s="54">
        <f>+D236/C236</f>
        <v>3.6514079422382673</v>
      </c>
    </row>
    <row r="237" spans="1:5" x14ac:dyDescent="0.25">
      <c r="A237" s="34" t="s">
        <v>255</v>
      </c>
      <c r="B237" s="35"/>
      <c r="C237" s="35">
        <v>277</v>
      </c>
      <c r="D237" s="35">
        <v>1011.44</v>
      </c>
      <c r="E237" s="36"/>
    </row>
    <row r="238" spans="1:5" x14ac:dyDescent="0.25">
      <c r="A238" s="52" t="s">
        <v>228</v>
      </c>
      <c r="B238" s="53">
        <f>SUBTOTAL(9,B239:B239)</f>
        <v>0</v>
      </c>
      <c r="C238" s="53">
        <f>SUBTOTAL(9,C239:C239)</f>
        <v>35576</v>
      </c>
      <c r="D238" s="53">
        <f>SUBTOTAL(9,D239:D239)</f>
        <v>0</v>
      </c>
      <c r="E238" s="54">
        <f>+D238/C238</f>
        <v>0</v>
      </c>
    </row>
    <row r="239" spans="1:5" x14ac:dyDescent="0.25">
      <c r="A239" s="34" t="s">
        <v>229</v>
      </c>
      <c r="B239" s="35"/>
      <c r="C239" s="35">
        <v>35576</v>
      </c>
      <c r="D239" s="35">
        <v>0</v>
      </c>
      <c r="E239" s="36"/>
    </row>
    <row r="240" spans="1:5" x14ac:dyDescent="0.25">
      <c r="A240" s="49" t="s">
        <v>230</v>
      </c>
      <c r="B240" s="50">
        <f>SUBTOTAL(9,B242:B246)</f>
        <v>0</v>
      </c>
      <c r="C240" s="50">
        <f>SUBTOTAL(9,C242:C246)</f>
        <v>3418</v>
      </c>
      <c r="D240" s="50">
        <f>SUBTOTAL(9,D242:D246)</f>
        <v>0</v>
      </c>
      <c r="E240" s="51">
        <f>+D240/C240</f>
        <v>0</v>
      </c>
    </row>
    <row r="241" spans="1:5" x14ac:dyDescent="0.25">
      <c r="A241" s="52" t="s">
        <v>189</v>
      </c>
      <c r="B241" s="53">
        <f>SUBTOTAL(9,B242:B243)</f>
        <v>0</v>
      </c>
      <c r="C241" s="53">
        <f>SUBTOTAL(9,C242:C243)</f>
        <v>2972</v>
      </c>
      <c r="D241" s="53">
        <f>SUBTOTAL(9,D242:D243)</f>
        <v>0</v>
      </c>
      <c r="E241" s="54">
        <f>+D241/C241</f>
        <v>0</v>
      </c>
    </row>
    <row r="242" spans="1:5" x14ac:dyDescent="0.25">
      <c r="A242" s="34" t="s">
        <v>190</v>
      </c>
      <c r="B242" s="35"/>
      <c r="C242" s="35">
        <v>2551</v>
      </c>
      <c r="D242" s="35">
        <v>0</v>
      </c>
      <c r="E242" s="36"/>
    </row>
    <row r="243" spans="1:5" x14ac:dyDescent="0.25">
      <c r="A243" s="34" t="s">
        <v>193</v>
      </c>
      <c r="B243" s="35"/>
      <c r="C243" s="35">
        <v>421</v>
      </c>
      <c r="D243" s="35">
        <v>0</v>
      </c>
      <c r="E243" s="36"/>
    </row>
    <row r="244" spans="1:5" x14ac:dyDescent="0.25">
      <c r="A244" s="52" t="s">
        <v>194</v>
      </c>
      <c r="B244" s="53">
        <f>SUBTOTAL(9,B245:B246)</f>
        <v>0</v>
      </c>
      <c r="C244" s="53">
        <f>SUBTOTAL(9,C245:C246)</f>
        <v>446</v>
      </c>
      <c r="D244" s="53">
        <f>SUBTOTAL(9,D245:D246)</f>
        <v>0</v>
      </c>
      <c r="E244" s="54">
        <f>+D244/C244</f>
        <v>0</v>
      </c>
    </row>
    <row r="245" spans="1:5" x14ac:dyDescent="0.25">
      <c r="A245" s="34" t="s">
        <v>199</v>
      </c>
      <c r="B245" s="35"/>
      <c r="C245" s="35">
        <v>56</v>
      </c>
      <c r="D245" s="35">
        <v>0</v>
      </c>
      <c r="E245" s="36"/>
    </row>
    <row r="246" spans="1:5" x14ac:dyDescent="0.25">
      <c r="A246" s="34" t="s">
        <v>203</v>
      </c>
      <c r="B246" s="35"/>
      <c r="C246" s="35">
        <v>390</v>
      </c>
      <c r="D246" s="35">
        <v>0</v>
      </c>
      <c r="E246" s="36"/>
    </row>
    <row r="247" spans="1:5" x14ac:dyDescent="0.25">
      <c r="A247" s="49" t="s">
        <v>256</v>
      </c>
      <c r="B247" s="50">
        <f>SUBTOTAL(9,B249:B258)</f>
        <v>0</v>
      </c>
      <c r="C247" s="50">
        <f>SUBTOTAL(9,C249:C258)</f>
        <v>227281</v>
      </c>
      <c r="D247" s="50">
        <f>SUBTOTAL(9,D249:D258)</f>
        <v>25095.960000000003</v>
      </c>
      <c r="E247" s="51">
        <f>+D247/C247</f>
        <v>0.11041820477734611</v>
      </c>
    </row>
    <row r="248" spans="1:5" x14ac:dyDescent="0.25">
      <c r="A248" s="52" t="s">
        <v>189</v>
      </c>
      <c r="B248" s="53">
        <f>SUBTOTAL(9,B249:B250)</f>
        <v>0</v>
      </c>
      <c r="C248" s="53">
        <f>SUBTOTAL(9,C249:C250)</f>
        <v>16839</v>
      </c>
      <c r="D248" s="53">
        <f>SUBTOTAL(9,D249:D250)</f>
        <v>16838.72</v>
      </c>
      <c r="E248" s="54">
        <f>+D248/C248</f>
        <v>0.99998337193420039</v>
      </c>
    </row>
    <row r="249" spans="1:5" x14ac:dyDescent="0.25">
      <c r="A249" s="34" t="s">
        <v>190</v>
      </c>
      <c r="B249" s="35"/>
      <c r="C249" s="35">
        <v>14454</v>
      </c>
      <c r="D249" s="35">
        <v>14453.84</v>
      </c>
      <c r="E249" s="36"/>
    </row>
    <row r="250" spans="1:5" x14ac:dyDescent="0.25">
      <c r="A250" s="34" t="s">
        <v>193</v>
      </c>
      <c r="B250" s="35"/>
      <c r="C250" s="35">
        <v>2385</v>
      </c>
      <c r="D250" s="35">
        <v>2384.88</v>
      </c>
      <c r="E250" s="36"/>
    </row>
    <row r="251" spans="1:5" x14ac:dyDescent="0.25">
      <c r="A251" s="52" t="s">
        <v>194</v>
      </c>
      <c r="B251" s="53">
        <f>SUBTOTAL(9,B252:B254)</f>
        <v>0</v>
      </c>
      <c r="C251" s="53">
        <f>SUBTOTAL(9,C252:C254)</f>
        <v>7276</v>
      </c>
      <c r="D251" s="53">
        <f>SUBTOTAL(9,D252:D254)</f>
        <v>2525.7600000000002</v>
      </c>
      <c r="E251" s="54">
        <f>+D251/C251</f>
        <v>0.3471357888949973</v>
      </c>
    </row>
    <row r="252" spans="1:5" x14ac:dyDescent="0.25">
      <c r="A252" s="34" t="s">
        <v>199</v>
      </c>
      <c r="B252" s="35"/>
      <c r="C252" s="35">
        <v>316</v>
      </c>
      <c r="D252" s="35">
        <v>315.72000000000003</v>
      </c>
      <c r="E252" s="36"/>
    </row>
    <row r="253" spans="1:5" x14ac:dyDescent="0.25">
      <c r="A253" s="34" t="s">
        <v>203</v>
      </c>
      <c r="B253" s="35"/>
      <c r="C253" s="35">
        <v>2210</v>
      </c>
      <c r="D253" s="35">
        <v>2210.04</v>
      </c>
      <c r="E253" s="36"/>
    </row>
    <row r="254" spans="1:5" x14ac:dyDescent="0.25">
      <c r="A254" s="34" t="s">
        <v>205</v>
      </c>
      <c r="B254" s="35"/>
      <c r="C254" s="35">
        <v>4750</v>
      </c>
      <c r="D254" s="35">
        <v>0</v>
      </c>
      <c r="E254" s="36"/>
    </row>
    <row r="255" spans="1:5" x14ac:dyDescent="0.25">
      <c r="A255" s="52" t="s">
        <v>254</v>
      </c>
      <c r="B255" s="53">
        <f>SUBTOTAL(9,B256:B256)</f>
        <v>0</v>
      </c>
      <c r="C255" s="53">
        <f>SUBTOTAL(9,C256:C256)</f>
        <v>1570</v>
      </c>
      <c r="D255" s="53">
        <f>SUBTOTAL(9,D256:D256)</f>
        <v>5731.48</v>
      </c>
      <c r="E255" s="54">
        <f>+D255/C255</f>
        <v>3.6506242038216556</v>
      </c>
    </row>
    <row r="256" spans="1:5" x14ac:dyDescent="0.25">
      <c r="A256" s="34" t="s">
        <v>255</v>
      </c>
      <c r="B256" s="35"/>
      <c r="C256" s="35">
        <v>1570</v>
      </c>
      <c r="D256" s="35">
        <v>5731.48</v>
      </c>
      <c r="E256" s="36"/>
    </row>
    <row r="257" spans="1:5" x14ac:dyDescent="0.25">
      <c r="A257" s="52" t="s">
        <v>228</v>
      </c>
      <c r="B257" s="53">
        <f>SUBTOTAL(9,B258:B258)</f>
        <v>0</v>
      </c>
      <c r="C257" s="53">
        <f>SUBTOTAL(9,C258:C258)</f>
        <v>201596</v>
      </c>
      <c r="D257" s="53">
        <f>SUBTOTAL(9,D258:D258)</f>
        <v>0</v>
      </c>
      <c r="E257" s="54">
        <f>+D257/C257</f>
        <v>0</v>
      </c>
    </row>
    <row r="258" spans="1:5" x14ac:dyDescent="0.25">
      <c r="A258" s="34" t="s">
        <v>229</v>
      </c>
      <c r="B258" s="35"/>
      <c r="C258" s="35">
        <v>201596</v>
      </c>
      <c r="D258" s="35">
        <v>0</v>
      </c>
      <c r="E258" s="36"/>
    </row>
    <row r="259" spans="1:5" ht="20.100000000000001" customHeight="1" x14ac:dyDescent="0.25">
      <c r="A259" s="37" t="s">
        <v>68</v>
      </c>
      <c r="B259" s="38">
        <f>IFERROR(SUBTOTAL(9,B20:B258),0)</f>
        <v>9729334.1400000006</v>
      </c>
      <c r="C259" s="38">
        <f>IFERROR(SUBTOTAL(9,C21:C258),0)</f>
        <v>10563426</v>
      </c>
      <c r="D259" s="38">
        <f>IFERROR(SUBTOTAL(9,D21:D258),0)</f>
        <v>7261777.0600000015</v>
      </c>
      <c r="E259" s="39">
        <f>+D259/C259</f>
        <v>0.68744525308361148</v>
      </c>
    </row>
    <row r="260" spans="1:5" x14ac:dyDescent="0.25">
      <c r="E260" s="11"/>
    </row>
  </sheetData>
  <mergeCells count="2">
    <mergeCell ref="A2:E2"/>
    <mergeCell ref="A1:E1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22</vt:i4>
      </vt:variant>
    </vt:vector>
  </HeadingPairs>
  <TitlesOfParts>
    <vt:vector size="26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dio'!__S2A_G02_DS__X</vt:lpstr>
      <vt:lpstr>'Posebni dio'!__S2A_G02D__</vt:lpstr>
      <vt:lpstr>'Posebni dio'!__S2A_G03_DS__X</vt:lpstr>
      <vt:lpstr>'Posebni dio'!__S2A_G04_DS__X</vt:lpstr>
      <vt:lpstr>'Posebni dio'!__S2A_G05_DS__X</vt:lpstr>
      <vt:lpstr>'Posebni dio'!__S2A_G06_DS__X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dio'!S2A_GDET01_Redovi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Glivar</cp:lastModifiedBy>
  <cp:lastPrinted>2026-02-24T13:42:02Z</cp:lastPrinted>
  <dcterms:created xsi:type="dcterms:W3CDTF">2026-02-16T14:08:37Z</dcterms:created>
  <dcterms:modified xsi:type="dcterms:W3CDTF">2026-02-24T13:50:52Z</dcterms:modified>
</cp:coreProperties>
</file>